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urgita\Desktop\"/>
    </mc:Choice>
  </mc:AlternateContent>
  <bookViews>
    <workbookView xWindow="0" yWindow="0" windowWidth="28800" windowHeight="14130" tabRatio="790" firstSheet="6" activeTab="11"/>
  </bookViews>
  <sheets>
    <sheet name="id" sheetId="2" state="hidden" r:id="rId1"/>
    <sheet name="nbox" sheetId="3" state="hidden" r:id="rId2"/>
    <sheet name="Suvestinė M 2012" sheetId="60" r:id="rId3"/>
    <sheet name="150m M 2012" sheetId="56" r:id="rId4"/>
    <sheet name="Kamuoliukas M 2012" sheetId="33" r:id="rId5"/>
    <sheet name="Šuolis į tolį M 2012" sheetId="51" r:id="rId6"/>
    <sheet name="Suvestinė M 2013+" sheetId="61" r:id="rId7"/>
    <sheet name="150m M 2013+" sheetId="57" r:id="rId8"/>
    <sheet name="Kamuoliukas M 2013+" sheetId="19" r:id="rId9"/>
    <sheet name="Šuolis į tolį M 2013+" sheetId="52" r:id="rId10"/>
    <sheet name="Suvestinė V 2012" sheetId="62" r:id="rId11"/>
    <sheet name="150m V 2012 (2)" sheetId="58" r:id="rId12"/>
    <sheet name="Kamuoliukas V 2012" sheetId="25" r:id="rId13"/>
    <sheet name="Šuolis į tolį V 2012" sheetId="54" r:id="rId14"/>
    <sheet name="Suvestinė V 2013+" sheetId="63" r:id="rId15"/>
    <sheet name="150m V 2013+" sheetId="59" r:id="rId16"/>
    <sheet name="TITUL" sheetId="5" state="hidden" r:id="rId17"/>
    <sheet name="200m M" sheetId="8" state="hidden" r:id="rId18"/>
    <sheet name="200m V" sheetId="9" state="hidden" r:id="rId19"/>
    <sheet name="startas" sheetId="17" state="hidden" r:id="rId20"/>
    <sheet name="60m fab M" sheetId="20" state="hidden" r:id="rId21"/>
    <sheet name="60m fab V" sheetId="21" state="hidden" r:id="rId22"/>
    <sheet name="Kartis M" sheetId="22" state="hidden" r:id="rId23"/>
    <sheet name="Rut V(6kg)" sheetId="24" state="hidden" r:id="rId24"/>
    <sheet name="Kamuoliukas V 2013+" sheetId="26" r:id="rId25"/>
    <sheet name="kv" sheetId="27" state="hidden" r:id="rId26"/>
    <sheet name="rek" sheetId="28" state="hidden" r:id="rId27"/>
    <sheet name="teisėjai" sheetId="29" state="hidden" r:id="rId28"/>
    <sheet name="Šuolis į tolį V 2013+" sheetId="55" r:id="rId29"/>
  </sheets>
  <definedNames>
    <definedName name="_xlnm._FilterDatabase" localSheetId="3" hidden="1">'150m M 2012'!$A$8:$G$8</definedName>
    <definedName name="_xlnm._FilterDatabase" localSheetId="7" hidden="1">'150m M 2013+'!$A$8:$G$8</definedName>
    <definedName name="_xlnm._FilterDatabase" localSheetId="11" hidden="1">'150m V 2012 (2)'!$A$8:$G$8</definedName>
    <definedName name="_xlnm._FilterDatabase" localSheetId="15" hidden="1">'150m V 2013+'!$A$8:$G$8</definedName>
    <definedName name="_xlnm._FilterDatabase" localSheetId="0" hidden="1">id!$B$1:$AA$978</definedName>
    <definedName name="_xlnm._FilterDatabase" localSheetId="4" hidden="1">'Kamuoliukas M 2012'!$A$10:$J$10</definedName>
    <definedName name="_xlnm._FilterDatabase" localSheetId="8" hidden="1">'Kamuoliukas M 2013+'!$B$9:$J$9</definedName>
    <definedName name="_xlnm._FilterDatabase" localSheetId="12" hidden="1">'Kamuoliukas V 2012'!$B$8:$J$8</definedName>
    <definedName name="_xlnm._FilterDatabase" localSheetId="24" hidden="1">'Kamuoliukas V 2013+'!$B$9:$J$9</definedName>
    <definedName name="_xlnm._FilterDatabase" localSheetId="26" hidden="1">rek!$A$3:$AA$106</definedName>
    <definedName name="_xlnm._FilterDatabase" localSheetId="19" hidden="1">startas!$A$1:$Q$1</definedName>
    <definedName name="_xlnm._FilterDatabase" localSheetId="2" hidden="1">'Suvestinė M 2012'!$B$8:$L$8</definedName>
    <definedName name="_xlnm._FilterDatabase" localSheetId="6" hidden="1">'Suvestinė M 2013+'!$B$8:$L$8</definedName>
    <definedName name="_xlnm._FilterDatabase" localSheetId="10" hidden="1">'Suvestinė V 2012'!$A$6:$L$6</definedName>
    <definedName name="_xlnm._FilterDatabase" localSheetId="14" hidden="1">'Suvestinė V 2013+'!$B$8:$L$8</definedName>
    <definedName name="_xlnm._FilterDatabase" localSheetId="5" hidden="1">'Šuolis į tolį M 2012'!$B$10:$J$10</definedName>
    <definedName name="_xlnm._FilterDatabase" localSheetId="9" hidden="1">'Šuolis į tolį M 2013+'!$B$9:$J$9</definedName>
    <definedName name="_xlnm._FilterDatabase" localSheetId="13" hidden="1">'Šuolis į tolį V 2012'!$B$8:$J$8</definedName>
    <definedName name="_xlnm._FilterDatabase" localSheetId="28" hidden="1">'Šuolis į tolį V 2013+'!$B$9:$J$9</definedName>
    <definedName name="_xlnm._FilterDatabase" localSheetId="27" hidden="1">teisėjai!$A$1:$C$65536</definedName>
    <definedName name="kv_band" localSheetId="23">'Rut V(6kg)'!$N$8:$O$17</definedName>
    <definedName name="_xlnm.Sheet_Title" localSheetId="17">"200m M"</definedName>
    <definedName name="_xlnm.Sheet_Title" localSheetId="18">"200m V"</definedName>
    <definedName name="_xlnm.Sheet_Title" localSheetId="20">"60m fab M"</definedName>
    <definedName name="_xlnm.Sheet_Title" localSheetId="21">"60m fab V"</definedName>
    <definedName name="_xlnm.Sheet_Title" localSheetId="0">"id"</definedName>
    <definedName name="_xlnm.Sheet_Title" localSheetId="22">"Kartis M"</definedName>
    <definedName name="_xlnm.Sheet_Title" localSheetId="25">"kv"</definedName>
    <definedName name="_xlnm.Sheet_Title" localSheetId="1">"nbox"</definedName>
    <definedName name="_xlnm.Sheet_Title" localSheetId="26">"rek"</definedName>
    <definedName name="_xlnm.Sheet_Title" localSheetId="23">"Rut V(6kg)"</definedName>
    <definedName name="_xlnm.Sheet_Title" localSheetId="19">"startas"</definedName>
    <definedName name="_xlnm.Sheet_Title" localSheetId="27">"teisėjai"</definedName>
    <definedName name="_xlnm.Sheet_Title" localSheetId="16">"TITUL"</definedName>
    <definedName name="_xlnm.Print_Area" localSheetId="17">'200m M'!$1:$1048576</definedName>
    <definedName name="_xlnm.Print_Area" localSheetId="18">'200m V'!$1:$1048576</definedName>
    <definedName name="_xlnm.Print_Area" localSheetId="20">'60m fab M'!$1:$1048576</definedName>
    <definedName name="_xlnm.Print_Area" localSheetId="21">'60m fab V'!$1:$1048576</definedName>
    <definedName name="_xlnm.Print_Area" localSheetId="0">id!$1:$1048576</definedName>
    <definedName name="_xlnm.Print_Area" localSheetId="22">'Kartis M'!$1:$1048576</definedName>
    <definedName name="_xlnm.Print_Area" localSheetId="25">kv!$1:$1048576</definedName>
    <definedName name="_xlnm.Print_Area" localSheetId="1">nbox!$1:$1048576</definedName>
    <definedName name="_xlnm.Print_Area" localSheetId="26">rek!$1:$1048576</definedName>
    <definedName name="_xlnm.Print_Area" localSheetId="23">'Rut V(6kg)'!$1:$1048576</definedName>
    <definedName name="_xlnm.Print_Area" localSheetId="19">startas!$1:$1048576</definedName>
    <definedName name="_xlnm.Print_Area" localSheetId="27">teisėjai!$1:$1048576</definedName>
    <definedName name="_xlnm.Print_Area" localSheetId="16">TITUL!$1:$1048576</definedName>
    <definedName name="rzfasm" localSheetId="20">'60m fab M'!$T$9:$AK$14</definedName>
    <definedName name="rzfasm" localSheetId="21">'60m fab V'!$T$9:$AK$14</definedName>
    <definedName name="rzftm" localSheetId="23">'Rut V(6kg)'!$A$41:$O$48</definedName>
    <definedName name="rzsmfb" localSheetId="20">'60m fab M'!$B$9:$S$89</definedName>
    <definedName name="rzsmfb" localSheetId="21">'60m fab V'!$B$9:$S$89</definedName>
    <definedName name="rztm" localSheetId="23">'Rut V(6kg)'!$A$7:$L$34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" i="8" l="1"/>
  <c r="V1" i="8" s="1"/>
  <c r="E2" i="8"/>
  <c r="I2" i="8"/>
  <c r="G7" i="8"/>
  <c r="G5" i="8"/>
  <c r="F7" i="8" s="1"/>
  <c r="A5" i="8"/>
  <c r="G6" i="8"/>
  <c r="H6" i="8" s="1"/>
  <c r="Z6" i="8"/>
  <c r="AA6" i="8"/>
  <c r="AC6" i="8"/>
  <c r="AP6" i="8"/>
  <c r="AT6" i="8"/>
  <c r="AU6" i="8"/>
  <c r="AA7" i="8"/>
  <c r="AC7" i="8"/>
  <c r="AR7" i="8"/>
  <c r="AU7" i="8"/>
  <c r="A9" i="8"/>
  <c r="K16" i="8"/>
  <c r="K24" i="8"/>
  <c r="K32" i="8"/>
  <c r="K40" i="8"/>
  <c r="K48" i="8"/>
  <c r="K56" i="8"/>
  <c r="K64" i="8"/>
  <c r="D9" i="8"/>
  <c r="C9" i="8"/>
  <c r="G9" i="8"/>
  <c r="N9" i="8"/>
  <c r="O9" i="8"/>
  <c r="P9" i="8"/>
  <c r="Q9" i="8"/>
  <c r="X9" i="8"/>
  <c r="B16" i="8"/>
  <c r="B24" i="8"/>
  <c r="B32" i="8"/>
  <c r="B40" i="8"/>
  <c r="B48" i="8"/>
  <c r="B56" i="8"/>
  <c r="B64" i="8"/>
  <c r="X10" i="8"/>
  <c r="AF10" i="8" s="1"/>
  <c r="X11" i="8"/>
  <c r="X12" i="8"/>
  <c r="AX9" i="8"/>
  <c r="A10" i="8"/>
  <c r="D10" i="8"/>
  <c r="C10" i="8"/>
  <c r="G10" i="8"/>
  <c r="N10" i="8"/>
  <c r="R10" i="8"/>
  <c r="O10" i="8"/>
  <c r="P10" i="8"/>
  <c r="Q10" i="8"/>
  <c r="AX10" i="8"/>
  <c r="A11" i="8"/>
  <c r="D11" i="8"/>
  <c r="C11" i="8"/>
  <c r="G11" i="8"/>
  <c r="N11" i="8"/>
  <c r="O11" i="8"/>
  <c r="R11" i="8"/>
  <c r="P11" i="8"/>
  <c r="Q11" i="8"/>
  <c r="AX11" i="8"/>
  <c r="A12" i="8"/>
  <c r="D12" i="8"/>
  <c r="G12" i="8"/>
  <c r="N12" i="8"/>
  <c r="O12" i="8"/>
  <c r="P12" i="8"/>
  <c r="Q12" i="8"/>
  <c r="AX12" i="8"/>
  <c r="AX13" i="8"/>
  <c r="G14" i="8"/>
  <c r="H14" i="8" s="1"/>
  <c r="AX14" i="8"/>
  <c r="E15" i="8"/>
  <c r="AX15" i="8"/>
  <c r="A16" i="8"/>
  <c r="C16" i="8"/>
  <c r="D16" i="8"/>
  <c r="E16" i="8"/>
  <c r="F16" i="8"/>
  <c r="G16" i="8"/>
  <c r="H16" i="8"/>
  <c r="I16" i="8"/>
  <c r="J16" i="8"/>
  <c r="L16" i="8"/>
  <c r="M16" i="8"/>
  <c r="N16" i="8"/>
  <c r="O16" i="8"/>
  <c r="P16" i="8"/>
  <c r="Q16" i="8"/>
  <c r="R16" i="8"/>
  <c r="S16" i="8"/>
  <c r="AX16" i="8"/>
  <c r="A17" i="8"/>
  <c r="C17" i="8"/>
  <c r="D17" i="8"/>
  <c r="E17" i="8"/>
  <c r="G17" i="8"/>
  <c r="N17" i="8"/>
  <c r="O17" i="8"/>
  <c r="P17" i="8"/>
  <c r="Q17" i="8"/>
  <c r="AX17" i="8"/>
  <c r="A18" i="8"/>
  <c r="D18" i="8"/>
  <c r="E18" i="8"/>
  <c r="G18" i="8"/>
  <c r="N18" i="8"/>
  <c r="O18" i="8"/>
  <c r="P18" i="8"/>
  <c r="Q18" i="8"/>
  <c r="AX18" i="8"/>
  <c r="A19" i="8"/>
  <c r="D19" i="8"/>
  <c r="E19" i="8"/>
  <c r="G19" i="8"/>
  <c r="N19" i="8"/>
  <c r="O19" i="8"/>
  <c r="P19" i="8"/>
  <c r="Q19" i="8"/>
  <c r="AX19" i="8"/>
  <c r="A20" i="8"/>
  <c r="D20" i="8"/>
  <c r="C20" i="8"/>
  <c r="E20" i="8"/>
  <c r="G20" i="8"/>
  <c r="N20" i="8"/>
  <c r="O20" i="8"/>
  <c r="P20" i="8"/>
  <c r="Q20" i="8"/>
  <c r="AX20" i="8"/>
  <c r="AX21" i="8"/>
  <c r="G22" i="8"/>
  <c r="H22" i="8" s="1"/>
  <c r="AX22" i="8"/>
  <c r="E23" i="8"/>
  <c r="AX23" i="8"/>
  <c r="A24" i="8"/>
  <c r="C24" i="8"/>
  <c r="D24" i="8"/>
  <c r="E24" i="8"/>
  <c r="F24" i="8"/>
  <c r="G24" i="8"/>
  <c r="H24" i="8"/>
  <c r="I24" i="8"/>
  <c r="J24" i="8"/>
  <c r="L24" i="8"/>
  <c r="M24" i="8"/>
  <c r="N24" i="8"/>
  <c r="O24" i="8"/>
  <c r="P24" i="8"/>
  <c r="Q24" i="8"/>
  <c r="R24" i="8"/>
  <c r="S24" i="8"/>
  <c r="AX24" i="8"/>
  <c r="A25" i="8"/>
  <c r="D25" i="8"/>
  <c r="C25" i="8"/>
  <c r="E25" i="8"/>
  <c r="G25" i="8"/>
  <c r="N25" i="8"/>
  <c r="O25" i="8"/>
  <c r="P25" i="8"/>
  <c r="Q25" i="8"/>
  <c r="AX25" i="8"/>
  <c r="A26" i="8"/>
  <c r="D26" i="8"/>
  <c r="E26" i="8"/>
  <c r="G26" i="8"/>
  <c r="N26" i="8"/>
  <c r="R26" i="8"/>
  <c r="O26" i="8"/>
  <c r="P26" i="8"/>
  <c r="Q26" i="8"/>
  <c r="AX26" i="8"/>
  <c r="A27" i="8"/>
  <c r="D27" i="8"/>
  <c r="E27" i="8"/>
  <c r="G27" i="8"/>
  <c r="N27" i="8"/>
  <c r="O27" i="8"/>
  <c r="P27" i="8"/>
  <c r="Q27" i="8"/>
  <c r="AX27" i="8"/>
  <c r="A28" i="8"/>
  <c r="D28" i="8"/>
  <c r="C28" i="8"/>
  <c r="E28" i="8"/>
  <c r="G28" i="8"/>
  <c r="N28" i="8"/>
  <c r="O28" i="8"/>
  <c r="P28" i="8"/>
  <c r="Q28" i="8"/>
  <c r="AX28" i="8"/>
  <c r="AX29" i="8"/>
  <c r="G30" i="8"/>
  <c r="H30" i="8" s="1"/>
  <c r="AX30" i="8"/>
  <c r="E31" i="8"/>
  <c r="AN31" i="8"/>
  <c r="AO31" i="8"/>
  <c r="AX31" i="8"/>
  <c r="A32" i="8"/>
  <c r="C32" i="8"/>
  <c r="D32" i="8"/>
  <c r="E32" i="8"/>
  <c r="F32" i="8"/>
  <c r="G32" i="8"/>
  <c r="H32" i="8"/>
  <c r="I32" i="8"/>
  <c r="J32" i="8"/>
  <c r="L32" i="8"/>
  <c r="M32" i="8"/>
  <c r="N32" i="8"/>
  <c r="O32" i="8"/>
  <c r="P32" i="8"/>
  <c r="Q32" i="8"/>
  <c r="R32" i="8"/>
  <c r="S32" i="8"/>
  <c r="AN32" i="8"/>
  <c r="AO32" i="8"/>
  <c r="AX32" i="8"/>
  <c r="A33" i="8"/>
  <c r="D33" i="8"/>
  <c r="E33" i="8"/>
  <c r="G33" i="8"/>
  <c r="N33" i="8"/>
  <c r="O33" i="8"/>
  <c r="P33" i="8"/>
  <c r="Q33" i="8"/>
  <c r="AN33" i="8"/>
  <c r="AO33" i="8"/>
  <c r="AT33" i="8"/>
  <c r="AX33" i="8"/>
  <c r="A34" i="8"/>
  <c r="D34" i="8"/>
  <c r="C34" i="8"/>
  <c r="E34" i="8"/>
  <c r="G34" i="8"/>
  <c r="N34" i="8"/>
  <c r="O34" i="8"/>
  <c r="P34" i="8"/>
  <c r="Q34" i="8"/>
  <c r="AN34" i="8"/>
  <c r="AO34" i="8"/>
  <c r="AU34" i="8"/>
  <c r="AW34" i="8"/>
  <c r="AX34" i="8"/>
  <c r="A35" i="8"/>
  <c r="C35" i="8"/>
  <c r="D35" i="8"/>
  <c r="E35" i="8"/>
  <c r="G35" i="8"/>
  <c r="N35" i="8"/>
  <c r="O35" i="8"/>
  <c r="P35" i="8"/>
  <c r="Q35" i="8"/>
  <c r="AN35" i="8"/>
  <c r="AO35" i="8"/>
  <c r="AU35" i="8"/>
  <c r="AW35" i="8"/>
  <c r="AX35" i="8"/>
  <c r="A36" i="8"/>
  <c r="D36" i="8"/>
  <c r="C36" i="8"/>
  <c r="E36" i="8"/>
  <c r="G36" i="8"/>
  <c r="N36" i="8"/>
  <c r="O36" i="8"/>
  <c r="P36" i="8"/>
  <c r="Q36" i="8"/>
  <c r="AN36" i="8"/>
  <c r="AO36" i="8"/>
  <c r="AU36" i="8"/>
  <c r="AW36" i="8"/>
  <c r="AX36" i="8"/>
  <c r="AN37" i="8"/>
  <c r="AO37" i="8"/>
  <c r="AU37" i="8"/>
  <c r="AW37" i="8"/>
  <c r="AX37" i="8"/>
  <c r="G38" i="8"/>
  <c r="H38" i="8" s="1"/>
  <c r="AN38" i="8"/>
  <c r="AO38" i="8"/>
  <c r="AU38" i="8"/>
  <c r="AW38" i="8"/>
  <c r="AX38" i="8"/>
  <c r="E39" i="8"/>
  <c r="AN39" i="8"/>
  <c r="AO39" i="8"/>
  <c r="AU39" i="8"/>
  <c r="AW39" i="8"/>
  <c r="AX39" i="8"/>
  <c r="A40" i="8"/>
  <c r="C40" i="8"/>
  <c r="D40" i="8"/>
  <c r="E40" i="8"/>
  <c r="F40" i="8"/>
  <c r="G40" i="8"/>
  <c r="H40" i="8"/>
  <c r="I40" i="8"/>
  <c r="J40" i="8"/>
  <c r="L40" i="8"/>
  <c r="M40" i="8"/>
  <c r="N40" i="8"/>
  <c r="O40" i="8"/>
  <c r="P40" i="8"/>
  <c r="Q40" i="8"/>
  <c r="R40" i="8"/>
  <c r="S40" i="8"/>
  <c r="AN40" i="8"/>
  <c r="AO40" i="8"/>
  <c r="AQ40" i="8"/>
  <c r="AU40" i="8"/>
  <c r="AW40" i="8"/>
  <c r="AX40" i="8"/>
  <c r="A41" i="8"/>
  <c r="C41" i="8"/>
  <c r="D41" i="8"/>
  <c r="E41" i="8"/>
  <c r="G41" i="8"/>
  <c r="N41" i="8"/>
  <c r="O41" i="8"/>
  <c r="P41" i="8"/>
  <c r="Q41" i="8"/>
  <c r="AN41" i="8"/>
  <c r="AO41" i="8"/>
  <c r="BA41" i="8"/>
  <c r="AU41" i="8"/>
  <c r="AW41" i="8"/>
  <c r="AX41" i="8"/>
  <c r="A42" i="8"/>
  <c r="C42" i="8"/>
  <c r="D42" i="8"/>
  <c r="E42" i="8"/>
  <c r="G42" i="8"/>
  <c r="N42" i="8"/>
  <c r="O42" i="8"/>
  <c r="P42" i="8"/>
  <c r="Q42" i="8"/>
  <c r="AN42" i="8"/>
  <c r="AO42" i="8"/>
  <c r="AP42" i="8"/>
  <c r="AU42" i="8"/>
  <c r="AW42" i="8"/>
  <c r="AX42" i="8"/>
  <c r="A43" i="8"/>
  <c r="D43" i="8"/>
  <c r="C43" i="8"/>
  <c r="E43" i="8"/>
  <c r="G43" i="8"/>
  <c r="N43" i="8"/>
  <c r="O43" i="8"/>
  <c r="P43" i="8"/>
  <c r="Q43" i="8"/>
  <c r="AN43" i="8"/>
  <c r="AO43" i="8"/>
  <c r="AU43" i="8"/>
  <c r="AW43" i="8"/>
  <c r="AX43" i="8"/>
  <c r="A44" i="8"/>
  <c r="D44" i="8"/>
  <c r="E44" i="8"/>
  <c r="G44" i="8"/>
  <c r="N44" i="8"/>
  <c r="O44" i="8"/>
  <c r="P44" i="8"/>
  <c r="Q44" i="8"/>
  <c r="AN44" i="8"/>
  <c r="AO44" i="8"/>
  <c r="AU44" i="8"/>
  <c r="AW44" i="8"/>
  <c r="AX44" i="8"/>
  <c r="AN45" i="8"/>
  <c r="AO45" i="8"/>
  <c r="AU45" i="8"/>
  <c r="AW45" i="8"/>
  <c r="AX45" i="8"/>
  <c r="G46" i="8"/>
  <c r="H46" i="8" s="1"/>
  <c r="AN46" i="8"/>
  <c r="AO46" i="8"/>
  <c r="AU46" i="8"/>
  <c r="AW46" i="8"/>
  <c r="AX46" i="8"/>
  <c r="E47" i="8"/>
  <c r="AN47" i="8"/>
  <c r="AO47" i="8"/>
  <c r="AU47" i="8"/>
  <c r="AW47" i="8"/>
  <c r="AX47" i="8"/>
  <c r="A48" i="8"/>
  <c r="C48" i="8"/>
  <c r="D48" i="8"/>
  <c r="E48" i="8"/>
  <c r="F48" i="8"/>
  <c r="G48" i="8"/>
  <c r="H48" i="8"/>
  <c r="I48" i="8"/>
  <c r="J48" i="8"/>
  <c r="L48" i="8"/>
  <c r="M48" i="8"/>
  <c r="N48" i="8"/>
  <c r="O48" i="8"/>
  <c r="P48" i="8"/>
  <c r="Q48" i="8"/>
  <c r="R48" i="8"/>
  <c r="S48" i="8"/>
  <c r="AN48" i="8"/>
  <c r="AO48" i="8"/>
  <c r="AU48" i="8"/>
  <c r="AW48" i="8"/>
  <c r="AX48" i="8"/>
  <c r="A49" i="8"/>
  <c r="D49" i="8"/>
  <c r="E49" i="8"/>
  <c r="G49" i="8"/>
  <c r="N49" i="8"/>
  <c r="O49" i="8"/>
  <c r="P49" i="8"/>
  <c r="Q49" i="8"/>
  <c r="AN49" i="8"/>
  <c r="AO49" i="8"/>
  <c r="AQ49" i="8"/>
  <c r="AU49" i="8"/>
  <c r="AW49" i="8"/>
  <c r="AX49" i="8"/>
  <c r="A50" i="8"/>
  <c r="C50" i="8"/>
  <c r="D50" i="8"/>
  <c r="E50" i="8"/>
  <c r="G50" i="8"/>
  <c r="N50" i="8"/>
  <c r="O50" i="8"/>
  <c r="P50" i="8"/>
  <c r="Q50" i="8"/>
  <c r="AN50" i="8"/>
  <c r="AO50" i="8"/>
  <c r="AU50" i="8"/>
  <c r="AW50" i="8"/>
  <c r="AX50" i="8"/>
  <c r="A51" i="8"/>
  <c r="D51" i="8"/>
  <c r="E51" i="8"/>
  <c r="G51" i="8"/>
  <c r="N51" i="8"/>
  <c r="O51" i="8"/>
  <c r="P51" i="8"/>
  <c r="Q51" i="8"/>
  <c r="AN51" i="8"/>
  <c r="AO51" i="8"/>
  <c r="AT51" i="8"/>
  <c r="AU51" i="8"/>
  <c r="AW51" i="8"/>
  <c r="AX51" i="8"/>
  <c r="A52" i="8"/>
  <c r="D52" i="8"/>
  <c r="C52" i="8"/>
  <c r="E52" i="8"/>
  <c r="G52" i="8"/>
  <c r="N52" i="8"/>
  <c r="O52" i="8"/>
  <c r="P52" i="8"/>
  <c r="Q52" i="8"/>
  <c r="AN52" i="8"/>
  <c r="AO52" i="8"/>
  <c r="AU52" i="8"/>
  <c r="AW52" i="8"/>
  <c r="AX52" i="8"/>
  <c r="AN53" i="8"/>
  <c r="AO53" i="8"/>
  <c r="AU53" i="8"/>
  <c r="AW53" i="8"/>
  <c r="AX53" i="8"/>
  <c r="G54" i="8"/>
  <c r="H54" i="8" s="1"/>
  <c r="AN54" i="8"/>
  <c r="AO54" i="8"/>
  <c r="AU54" i="8"/>
  <c r="AW54" i="8"/>
  <c r="AX54" i="8"/>
  <c r="E55" i="8"/>
  <c r="AN55" i="8"/>
  <c r="AO55" i="8"/>
  <c r="AR55" i="8"/>
  <c r="AU55" i="8"/>
  <c r="AW55" i="8"/>
  <c r="AX55" i="8"/>
  <c r="A56" i="8"/>
  <c r="C56" i="8"/>
  <c r="D56" i="8"/>
  <c r="E56" i="8"/>
  <c r="F56" i="8"/>
  <c r="G56" i="8"/>
  <c r="H56" i="8"/>
  <c r="I56" i="8"/>
  <c r="J56" i="8"/>
  <c r="L56" i="8"/>
  <c r="M56" i="8"/>
  <c r="N56" i="8"/>
  <c r="O56" i="8"/>
  <c r="P56" i="8"/>
  <c r="Q56" i="8"/>
  <c r="R56" i="8"/>
  <c r="S56" i="8"/>
  <c r="AN56" i="8"/>
  <c r="AO56" i="8"/>
  <c r="AU56" i="8"/>
  <c r="AW56" i="8"/>
  <c r="AX56" i="8"/>
  <c r="A57" i="8"/>
  <c r="D57" i="8"/>
  <c r="E57" i="8"/>
  <c r="G57" i="8"/>
  <c r="N57" i="8"/>
  <c r="O57" i="8"/>
  <c r="P57" i="8"/>
  <c r="Q57" i="8"/>
  <c r="AN57" i="8"/>
  <c r="AO57" i="8"/>
  <c r="AU57" i="8"/>
  <c r="AW57" i="8"/>
  <c r="AX57" i="8"/>
  <c r="A58" i="8"/>
  <c r="D58" i="8"/>
  <c r="E58" i="8"/>
  <c r="G58" i="8"/>
  <c r="N58" i="8"/>
  <c r="O58" i="8"/>
  <c r="P58" i="8"/>
  <c r="Q58" i="8"/>
  <c r="AN58" i="8"/>
  <c r="AO58" i="8"/>
  <c r="AU58" i="8"/>
  <c r="AW58" i="8"/>
  <c r="AX58" i="8"/>
  <c r="A59" i="8"/>
  <c r="D59" i="8"/>
  <c r="C59" i="8"/>
  <c r="E59" i="8"/>
  <c r="G59" i="8"/>
  <c r="N59" i="8"/>
  <c r="O59" i="8"/>
  <c r="P59" i="8"/>
  <c r="Q59" i="8"/>
  <c r="AN59" i="8"/>
  <c r="AO59" i="8"/>
  <c r="BA59" i="8"/>
  <c r="AU59" i="8"/>
  <c r="AW59" i="8"/>
  <c r="AX59" i="8"/>
  <c r="A60" i="8"/>
  <c r="C60" i="8"/>
  <c r="D60" i="8"/>
  <c r="E60" i="8"/>
  <c r="G60" i="8"/>
  <c r="N60" i="8"/>
  <c r="R60" i="8"/>
  <c r="O60" i="8"/>
  <c r="P60" i="8"/>
  <c r="Q60" i="8"/>
  <c r="AN60" i="8"/>
  <c r="AO60" i="8"/>
  <c r="AU60" i="8"/>
  <c r="AW60" i="8"/>
  <c r="AX60" i="8"/>
  <c r="AN61" i="8"/>
  <c r="AO61" i="8"/>
  <c r="AU61" i="8"/>
  <c r="AW61" i="8"/>
  <c r="AX61" i="8"/>
  <c r="G62" i="8"/>
  <c r="H62" i="8" s="1"/>
  <c r="AN62" i="8"/>
  <c r="AO62" i="8"/>
  <c r="AU62" i="8"/>
  <c r="AW62" i="8"/>
  <c r="AX62" i="8"/>
  <c r="E63" i="8"/>
  <c r="AN63" i="8"/>
  <c r="AO63" i="8"/>
  <c r="AU63" i="8"/>
  <c r="AW63" i="8"/>
  <c r="AX63" i="8"/>
  <c r="A64" i="8"/>
  <c r="C64" i="8"/>
  <c r="D64" i="8"/>
  <c r="E64" i="8"/>
  <c r="F64" i="8"/>
  <c r="G64" i="8"/>
  <c r="H64" i="8"/>
  <c r="I64" i="8"/>
  <c r="J64" i="8"/>
  <c r="L64" i="8"/>
  <c r="M64" i="8"/>
  <c r="N64" i="8"/>
  <c r="O64" i="8"/>
  <c r="P64" i="8"/>
  <c r="Q64" i="8"/>
  <c r="R64" i="8"/>
  <c r="S64" i="8"/>
  <c r="AN64" i="8"/>
  <c r="AO64" i="8"/>
  <c r="AU64" i="8"/>
  <c r="AW64" i="8"/>
  <c r="AX64" i="8"/>
  <c r="A65" i="8"/>
  <c r="C65" i="8"/>
  <c r="D65" i="8"/>
  <c r="E65" i="8"/>
  <c r="G65" i="8"/>
  <c r="N65" i="8"/>
  <c r="O65" i="8"/>
  <c r="P65" i="8"/>
  <c r="Q65" i="8"/>
  <c r="AN65" i="8"/>
  <c r="AO65" i="8"/>
  <c r="AU65" i="8"/>
  <c r="AX65" i="8"/>
  <c r="A66" i="8"/>
  <c r="C66" i="8"/>
  <c r="D66" i="8"/>
  <c r="E66" i="8"/>
  <c r="G66" i="8"/>
  <c r="N66" i="8"/>
  <c r="O66" i="8"/>
  <c r="P66" i="8"/>
  <c r="Q66" i="8"/>
  <c r="AN66" i="8"/>
  <c r="AO66" i="8"/>
  <c r="AU66" i="8"/>
  <c r="AX66" i="8"/>
  <c r="A67" i="8"/>
  <c r="D67" i="8"/>
  <c r="E67" i="8"/>
  <c r="G67" i="8"/>
  <c r="N67" i="8"/>
  <c r="O67" i="8"/>
  <c r="P67" i="8"/>
  <c r="Q67" i="8"/>
  <c r="AN67" i="8"/>
  <c r="AO67" i="8"/>
  <c r="AU67" i="8"/>
  <c r="AX67" i="8"/>
  <c r="A68" i="8"/>
  <c r="D68" i="8"/>
  <c r="C68" i="8"/>
  <c r="E68" i="8"/>
  <c r="G68" i="8"/>
  <c r="N68" i="8"/>
  <c r="O68" i="8"/>
  <c r="P68" i="8"/>
  <c r="Q68" i="8"/>
  <c r="AN68" i="8"/>
  <c r="AO68" i="8"/>
  <c r="AU68" i="8"/>
  <c r="AX68" i="8"/>
  <c r="AN69" i="8"/>
  <c r="AU69" i="8"/>
  <c r="AX69" i="8"/>
  <c r="AN70" i="8"/>
  <c r="AU70" i="8"/>
  <c r="AX70" i="8"/>
  <c r="AN71" i="8"/>
  <c r="AU71" i="8"/>
  <c r="AX71" i="8"/>
  <c r="AN72" i="8"/>
  <c r="AU72" i="8"/>
  <c r="AX72" i="8"/>
  <c r="AN73" i="8"/>
  <c r="AU73" i="8"/>
  <c r="AX73" i="8"/>
  <c r="AN74" i="8"/>
  <c r="AU74" i="8"/>
  <c r="AX74" i="8"/>
  <c r="AN75" i="8"/>
  <c r="AU75" i="8"/>
  <c r="AX75" i="8"/>
  <c r="AN76" i="8"/>
  <c r="AU76" i="8"/>
  <c r="AX76" i="8"/>
  <c r="AN77" i="8"/>
  <c r="AX77" i="8"/>
  <c r="AN78" i="8"/>
  <c r="AX78" i="8"/>
  <c r="AN79" i="8"/>
  <c r="AX79" i="8"/>
  <c r="AN80" i="8"/>
  <c r="AX80" i="8"/>
  <c r="AN81" i="8"/>
  <c r="AX81" i="8"/>
  <c r="AN82" i="8"/>
  <c r="AX82" i="8"/>
  <c r="AX83" i="8"/>
  <c r="AX84" i="8"/>
  <c r="AX85" i="8"/>
  <c r="AX86" i="8"/>
  <c r="AE10" i="8"/>
  <c r="AN1" i="8"/>
  <c r="R49" i="8"/>
  <c r="C57" i="8"/>
  <c r="BB8" i="8"/>
  <c r="BB13" i="8" s="1"/>
  <c r="BC13" i="8" s="1"/>
  <c r="R65" i="8"/>
  <c r="R44" i="8"/>
  <c r="R19" i="8"/>
  <c r="G4" i="8"/>
  <c r="R43" i="8"/>
  <c r="B9" i="8"/>
  <c r="S9" i="8" s="1"/>
  <c r="BB15" i="8"/>
  <c r="H36" i="8"/>
  <c r="H43" i="8"/>
  <c r="R57" i="8"/>
  <c r="R9" i="8"/>
  <c r="R42" i="8"/>
  <c r="C33" i="8"/>
  <c r="C27" i="8"/>
  <c r="R18" i="8"/>
  <c r="R41" i="8"/>
  <c r="R36" i="8"/>
  <c r="R67" i="8"/>
  <c r="C44" i="8"/>
  <c r="R20" i="8"/>
  <c r="AT87" i="8"/>
  <c r="B52" i="8"/>
  <c r="S52" i="8" s="1"/>
  <c r="B34" i="8"/>
  <c r="S34" i="8"/>
  <c r="B49" i="8"/>
  <c r="S49" i="8" s="1"/>
  <c r="B26" i="8"/>
  <c r="S26" i="8" s="1"/>
  <c r="B27" i="8"/>
  <c r="S27" i="8" s="1"/>
  <c r="B68" i="8"/>
  <c r="S68" i="8" s="1"/>
  <c r="H33" i="8"/>
  <c r="H26" i="8"/>
  <c r="H42" i="8"/>
  <c r="H51" i="8"/>
  <c r="I52" i="8"/>
  <c r="B19" i="8"/>
  <c r="S19" i="8"/>
  <c r="I42" i="8"/>
  <c r="I65" i="8"/>
  <c r="I28" i="8"/>
  <c r="I20" i="8"/>
  <c r="J11" i="8"/>
  <c r="I41" i="8"/>
  <c r="I50" i="8"/>
  <c r="I57" i="8"/>
  <c r="J43" i="8"/>
  <c r="I33" i="8"/>
  <c r="AP92" i="8"/>
  <c r="I34" i="8"/>
  <c r="I51" i="8"/>
  <c r="AR87" i="8"/>
  <c r="I66" i="8"/>
  <c r="J28" i="8"/>
  <c r="AS82" i="8"/>
  <c r="I25" i="8"/>
  <c r="BA70" i="8"/>
  <c r="I26" i="8"/>
  <c r="AT85" i="8"/>
  <c r="AP100" i="8"/>
  <c r="I18" i="8"/>
  <c r="J34" i="8"/>
  <c r="J25" i="8"/>
  <c r="I9" i="8"/>
  <c r="H12" i="8"/>
  <c r="H49" i="8"/>
  <c r="I67" i="8"/>
  <c r="H11" i="8"/>
  <c r="H57" i="8"/>
  <c r="H50" i="8"/>
  <c r="H10" i="8"/>
  <c r="I59" i="8"/>
  <c r="J9" i="8"/>
  <c r="I19" i="8"/>
  <c r="AT79" i="8"/>
  <c r="I12" i="8"/>
  <c r="I49" i="8"/>
  <c r="I44" i="8"/>
  <c r="I35" i="8"/>
  <c r="I11" i="8"/>
  <c r="H58" i="8"/>
  <c r="H20" i="8"/>
  <c r="I60" i="8"/>
  <c r="AP82" i="8"/>
  <c r="I43" i="8"/>
  <c r="J19" i="8"/>
  <c r="H60" i="8"/>
  <c r="H66" i="8"/>
  <c r="H9" i="8"/>
  <c r="H18" i="8"/>
  <c r="H67" i="8"/>
  <c r="H17" i="8"/>
  <c r="BC15" i="8"/>
  <c r="H52" i="8"/>
  <c r="B42" i="8"/>
  <c r="S42" i="8" s="1"/>
  <c r="H41" i="8"/>
  <c r="H4" i="8"/>
  <c r="AP4" i="8" s="1"/>
  <c r="I10" i="8"/>
  <c r="I36" i="8"/>
  <c r="C18" i="8"/>
  <c r="C12" i="8"/>
  <c r="C67" i="8"/>
  <c r="R66" i="8"/>
  <c r="AE12" i="8"/>
  <c r="AF12" i="8"/>
  <c r="B59" i="8"/>
  <c r="S59" i="8" s="1"/>
  <c r="R33" i="8"/>
  <c r="C19" i="8"/>
  <c r="AR79" i="8"/>
  <c r="AR90" i="8"/>
  <c r="AQ86" i="8"/>
  <c r="AQ70" i="8"/>
  <c r="BA75" i="8"/>
  <c r="AR99" i="8"/>
  <c r="AQ97" i="8"/>
  <c r="AQ92" i="8"/>
  <c r="AT76" i="8"/>
  <c r="AP83" i="8"/>
  <c r="AS87" i="8"/>
  <c r="AR76" i="8"/>
  <c r="AR89" i="8"/>
  <c r="AR78" i="8"/>
  <c r="AP88" i="8"/>
  <c r="AT100" i="8"/>
  <c r="AS78" i="8"/>
  <c r="AR69" i="8"/>
  <c r="AS75" i="8"/>
  <c r="AS74" i="8"/>
  <c r="AR100" i="8"/>
  <c r="AS71" i="8"/>
  <c r="BA83" i="8"/>
  <c r="AT95" i="8"/>
  <c r="AR73" i="8"/>
  <c r="AR82" i="8"/>
  <c r="AR94" i="8"/>
  <c r="AQ93" i="8"/>
  <c r="AS73" i="8"/>
  <c r="AP94" i="8"/>
  <c r="AS92" i="8"/>
  <c r="AP71" i="8"/>
  <c r="AQ91" i="8"/>
  <c r="AR75" i="8"/>
  <c r="AQ96" i="8"/>
  <c r="AR74" i="8"/>
  <c r="AP97" i="8"/>
  <c r="AS77" i="8"/>
  <c r="BA71" i="8"/>
  <c r="AS84" i="8"/>
  <c r="AS96" i="8"/>
  <c r="AQ74" i="8"/>
  <c r="BA82" i="8"/>
  <c r="AQ95" i="8"/>
  <c r="AR71" i="8"/>
  <c r="AR91" i="8"/>
  <c r="AR70" i="8"/>
  <c r="AR96" i="8"/>
  <c r="AS80" i="8"/>
  <c r="AR95" i="8"/>
  <c r="AR72" i="8"/>
  <c r="AR97" i="8"/>
  <c r="AR77" i="8"/>
  <c r="AQ99" i="8"/>
  <c r="AP72" i="8"/>
  <c r="AT91" i="8"/>
  <c r="BA72" i="8"/>
  <c r="AS93" i="8"/>
  <c r="AS94" i="8"/>
  <c r="AT83" i="8"/>
  <c r="AT93" i="8"/>
  <c r="AQ82" i="8"/>
  <c r="AQ76" i="8"/>
  <c r="AT70" i="8"/>
  <c r="AT96" i="8"/>
  <c r="AQ88" i="8"/>
  <c r="AS91" i="8"/>
  <c r="AP77" i="8"/>
  <c r="AQ80" i="8"/>
  <c r="AR80" i="8"/>
  <c r="AR84" i="8"/>
  <c r="AR88" i="8"/>
  <c r="BA73" i="8"/>
  <c r="AT80" i="8"/>
  <c r="AQ77" i="8"/>
  <c r="AQ90" i="8"/>
  <c r="BA78" i="8"/>
  <c r="AT88" i="8"/>
  <c r="AT81" i="8"/>
  <c r="AP80" i="8"/>
  <c r="AQ100" i="8"/>
  <c r="AT98" i="8"/>
  <c r="AP85" i="8"/>
  <c r="AS86" i="8"/>
  <c r="AP93" i="8"/>
  <c r="AT82" i="8"/>
  <c r="AT72" i="8"/>
  <c r="AQ79" i="8"/>
  <c r="BA81" i="8"/>
  <c r="AT73" i="8"/>
  <c r="AP78" i="8"/>
  <c r="AS83" i="8"/>
  <c r="AT86" i="8"/>
  <c r="AP95" i="8"/>
  <c r="AT75" i="8"/>
  <c r="AS98" i="8"/>
  <c r="AR92" i="8"/>
  <c r="BA79" i="8"/>
  <c r="AQ75" i="8"/>
  <c r="AR86" i="8"/>
  <c r="AS97" i="8"/>
  <c r="AP79" i="8"/>
  <c r="AT94" i="8"/>
  <c r="AS95" i="8"/>
  <c r="AP87" i="8"/>
  <c r="AQ85" i="8"/>
  <c r="AT97" i="8"/>
  <c r="AQ71" i="8"/>
  <c r="AP89" i="8"/>
  <c r="AQ98" i="8"/>
  <c r="AQ87" i="8"/>
  <c r="AP70" i="8"/>
  <c r="AP96" i="8"/>
  <c r="AT78" i="8"/>
  <c r="AP69" i="8"/>
  <c r="AS88" i="8"/>
  <c r="AS100" i="8"/>
  <c r="AS76" i="8"/>
  <c r="AS70" i="8"/>
  <c r="AT74" i="8"/>
  <c r="AT99" i="8"/>
  <c r="BA76" i="8"/>
  <c r="AR98" i="8"/>
  <c r="AP76" i="8"/>
  <c r="BA74" i="8"/>
  <c r="BA69" i="8"/>
  <c r="AQ78" i="8"/>
  <c r="AR81" i="8"/>
  <c r="AP98" i="8"/>
  <c r="AS90" i="8"/>
  <c r="AQ73" i="8"/>
  <c r="AQ72" i="8"/>
  <c r="AP73" i="8"/>
  <c r="AS69" i="8"/>
  <c r="AP81" i="8"/>
  <c r="AP84" i="8"/>
  <c r="AT90" i="8"/>
  <c r="AP86" i="8"/>
  <c r="BA77" i="8"/>
  <c r="BA84" i="8"/>
  <c r="AT92" i="8"/>
  <c r="AP91" i="8"/>
  <c r="BA80" i="8"/>
  <c r="AR93" i="8"/>
  <c r="AS79" i="8"/>
  <c r="AP99" i="8"/>
  <c r="AT77" i="8"/>
  <c r="AR83" i="8"/>
  <c r="AP75" i="8"/>
  <c r="AQ94" i="8"/>
  <c r="AQ83" i="8"/>
  <c r="AS72" i="8"/>
  <c r="AS85" i="8"/>
  <c r="AT71" i="8"/>
  <c r="AQ81" i="8"/>
  <c r="AQ84" i="8"/>
  <c r="AT89" i="8"/>
  <c r="AP74" i="8"/>
  <c r="AS81" i="8"/>
  <c r="AS99" i="8"/>
  <c r="AR85" i="8"/>
  <c r="AP90" i="8"/>
  <c r="AQ69" i="8"/>
  <c r="AT69" i="8"/>
  <c r="AT84" i="8"/>
  <c r="AS89" i="8"/>
  <c r="AQ89" i="8"/>
  <c r="I27" i="8"/>
  <c r="J27" i="8"/>
  <c r="H27" i="8"/>
  <c r="V2" i="8"/>
  <c r="AN2" i="8"/>
  <c r="I68" i="8"/>
  <c r="I17" i="8"/>
  <c r="H28" i="8"/>
  <c r="H19" i="8"/>
  <c r="H34" i="8"/>
  <c r="H68" i="8"/>
  <c r="H59" i="8"/>
  <c r="J66" i="8"/>
  <c r="H35" i="8"/>
  <c r="H44" i="8"/>
  <c r="I58" i="8"/>
  <c r="J51" i="8"/>
  <c r="BB10" i="8"/>
  <c r="BC10" i="8" s="1"/>
  <c r="AY38" i="8"/>
  <c r="R25" i="8"/>
  <c r="R58" i="8"/>
  <c r="R68" i="8"/>
  <c r="R51" i="8"/>
  <c r="R34" i="8"/>
  <c r="R27" i="8"/>
  <c r="C49" i="8"/>
  <c r="AS68" i="8"/>
  <c r="AP65" i="8"/>
  <c r="BA64" i="8"/>
  <c r="AQ43" i="8"/>
  <c r="AT50" i="8"/>
  <c r="AP37" i="8"/>
  <c r="AP68" i="8"/>
  <c r="AQ68" i="8"/>
  <c r="BA68" i="8"/>
  <c r="BA43" i="8"/>
  <c r="AP40" i="8"/>
  <c r="BA40" i="8"/>
  <c r="AR68" i="8"/>
  <c r="AT68" i="8"/>
  <c r="BA51" i="8"/>
  <c r="AS37" i="8"/>
  <c r="AQ37" i="8"/>
  <c r="BA55" i="8"/>
  <c r="AS50" i="8"/>
  <c r="AQ50" i="8"/>
  <c r="AP50" i="8"/>
  <c r="AS34" i="8"/>
  <c r="AT34" i="8"/>
  <c r="BA60" i="8"/>
  <c r="AP60" i="8"/>
  <c r="AR60" i="8"/>
  <c r="BA50" i="8"/>
  <c r="AT60" i="8"/>
  <c r="AQ34" i="8"/>
  <c r="AP49" i="8"/>
  <c r="AS49" i="8"/>
  <c r="AR49" i="8"/>
  <c r="AT49" i="8"/>
  <c r="BA49" i="8"/>
  <c r="AQ39" i="8"/>
  <c r="AS39" i="8"/>
  <c r="AT39" i="8"/>
  <c r="BA39" i="8"/>
  <c r="AT35" i="8"/>
  <c r="AP35" i="8"/>
  <c r="AS35" i="8"/>
  <c r="AR35" i="8"/>
  <c r="AS40" i="8"/>
  <c r="AR40" i="8"/>
  <c r="AT40" i="8"/>
  <c r="BA66" i="8"/>
  <c r="AS62" i="8"/>
  <c r="AR58" i="8"/>
  <c r="AT58" i="8"/>
  <c r="AR57" i="8"/>
  <c r="AP53" i="8"/>
  <c r="AQ53" i="8"/>
  <c r="AR67" i="8"/>
  <c r="AT67" i="8"/>
  <c r="AT61" i="8"/>
  <c r="AQ59" i="8"/>
  <c r="AP59" i="8"/>
  <c r="AT54" i="8"/>
  <c r="BA32" i="8"/>
  <c r="AQ31" i="8"/>
  <c r="AS31" i="8"/>
  <c r="AR31" i="8"/>
  <c r="AT31" i="8"/>
  <c r="AP31" i="8"/>
  <c r="BA31" i="8"/>
  <c r="AT38" i="8"/>
  <c r="BA38" i="8"/>
  <c r="AR38" i="8"/>
  <c r="AQ38" i="8"/>
  <c r="AS38" i="8"/>
  <c r="AP38" i="8"/>
  <c r="BA36" i="8"/>
  <c r="AR36" i="8"/>
  <c r="AP36" i="8"/>
  <c r="AT36" i="8"/>
  <c r="AQ36" i="8"/>
  <c r="AS36" i="8"/>
  <c r="AS48" i="8"/>
  <c r="AP48" i="8"/>
  <c r="AR47" i="8"/>
  <c r="AS46" i="8"/>
  <c r="AR46" i="8"/>
  <c r="BA44" i="8"/>
  <c r="AS44" i="8"/>
  <c r="AP44" i="8"/>
  <c r="AT44" i="8"/>
  <c r="AR44" i="8"/>
  <c r="AQ44" i="8"/>
  <c r="AQ60" i="8"/>
  <c r="AS60" i="8"/>
  <c r="AS52" i="8"/>
  <c r="AP52" i="8"/>
  <c r="AT52" i="8"/>
  <c r="AQ52" i="8"/>
  <c r="BA52" i="8"/>
  <c r="AR52" i="8"/>
  <c r="AR42" i="8"/>
  <c r="AT41" i="8"/>
  <c r="AS41" i="8"/>
  <c r="AP34" i="8"/>
  <c r="BA34" i="8"/>
  <c r="AR34" i="8"/>
  <c r="AR39" i="8"/>
  <c r="AP39" i="8"/>
  <c r="AR64" i="8"/>
  <c r="AQ51" i="8"/>
  <c r="BA35" i="8"/>
  <c r="AQ35" i="8"/>
  <c r="BA67" i="8"/>
  <c r="AQ67" i="8"/>
  <c r="AS67" i="8"/>
  <c r="AR66" i="8"/>
  <c r="AT66" i="8"/>
  <c r="AS66" i="8"/>
  <c r="AR65" i="8"/>
  <c r="AT65" i="8"/>
  <c r="BA65" i="8"/>
  <c r="AQ65" i="8"/>
  <c r="AP64" i="8"/>
  <c r="AQ64" i="8"/>
  <c r="AS64" i="8"/>
  <c r="AT63" i="8"/>
  <c r="AR62" i="8"/>
  <c r="AT62" i="8"/>
  <c r="AP62" i="8"/>
  <c r="AQ61" i="8"/>
  <c r="AS61" i="8"/>
  <c r="BA61" i="8"/>
  <c r="AP58" i="8"/>
  <c r="AQ58" i="8"/>
  <c r="AS58" i="8"/>
  <c r="BA57" i="8"/>
  <c r="AQ57" i="8"/>
  <c r="AP57" i="8"/>
  <c r="AP56" i="8"/>
  <c r="AS54" i="8"/>
  <c r="AP54" i="8"/>
  <c r="BA54" i="8"/>
  <c r="BA48" i="8"/>
  <c r="AT48" i="8"/>
  <c r="AR48" i="8"/>
  <c r="AS47" i="8"/>
  <c r="AQ47" i="8"/>
  <c r="AP47" i="8"/>
  <c r="AQ46" i="8"/>
  <c r="AT46" i="8"/>
  <c r="AP46" i="8"/>
  <c r="AT45" i="8"/>
  <c r="AP45" i="8"/>
  <c r="AS45" i="8"/>
  <c r="AS32" i="8"/>
  <c r="AQ32" i="8"/>
  <c r="AT32" i="8"/>
  <c r="AT64" i="8"/>
  <c r="BA46" i="8"/>
  <c r="AT47" i="8"/>
  <c r="AR32" i="8"/>
  <c r="AR54" i="8"/>
  <c r="AR61" i="8"/>
  <c r="AT57" i="8"/>
  <c r="BA58" i="8"/>
  <c r="BA62" i="8"/>
  <c r="AP66" i="8"/>
  <c r="AR59" i="8"/>
  <c r="AS59" i="8"/>
  <c r="AT59" i="8"/>
  <c r="AT55" i="8"/>
  <c r="AQ55" i="8"/>
  <c r="AS55" i="8"/>
  <c r="AS53" i="8"/>
  <c r="AT53" i="8"/>
  <c r="BA53" i="8"/>
  <c r="AP51" i="8"/>
  <c r="AS51" i="8"/>
  <c r="AT43" i="8"/>
  <c r="AS43" i="8"/>
  <c r="AP43" i="8"/>
  <c r="AS42" i="8"/>
  <c r="AQ42" i="8"/>
  <c r="AT42" i="8"/>
  <c r="AP41" i="8"/>
  <c r="AQ41" i="8"/>
  <c r="AQ33" i="8"/>
  <c r="AS33" i="8"/>
  <c r="BA33" i="8"/>
  <c r="AR33" i="8"/>
  <c r="AR51" i="8"/>
  <c r="AR41" i="8"/>
  <c r="BA42" i="8"/>
  <c r="BA47" i="8"/>
  <c r="AQ48" i="8"/>
  <c r="AP32" i="8"/>
  <c r="AQ54" i="8"/>
  <c r="AP61" i="8"/>
  <c r="AP67" i="8"/>
  <c r="AR53" i="8"/>
  <c r="AS57" i="8"/>
  <c r="AQ62" i="8"/>
  <c r="AQ66" i="8"/>
  <c r="AP33" i="8"/>
  <c r="AR43" i="8"/>
  <c r="AP55" i="8"/>
  <c r="BA45" i="8"/>
  <c r="AQ45" i="8"/>
  <c r="AS65" i="8"/>
  <c r="AR37" i="8"/>
  <c r="AT37" i="8"/>
  <c r="BA37" i="8"/>
  <c r="J17" i="8"/>
  <c r="J58" i="8"/>
  <c r="J65" i="8"/>
  <c r="J42" i="8"/>
  <c r="J59" i="8"/>
  <c r="J26" i="8"/>
  <c r="J36" i="8"/>
  <c r="J68" i="8"/>
  <c r="J67" i="8"/>
  <c r="J44" i="8"/>
  <c r="AR45" i="8"/>
  <c r="J20" i="8"/>
  <c r="J49" i="8"/>
  <c r="J12" i="8"/>
  <c r="J57" i="8"/>
  <c r="J33" i="8"/>
  <c r="J60" i="8"/>
  <c r="J18" i="8"/>
  <c r="AY46" i="8"/>
  <c r="J41" i="8"/>
  <c r="J35" i="8"/>
  <c r="J52" i="8"/>
  <c r="J10" i="8"/>
  <c r="J50" i="8"/>
  <c r="AY39" i="8"/>
  <c r="AF11" i="8"/>
  <c r="AE11" i="8"/>
  <c r="B58" i="8"/>
  <c r="S58" i="8" s="1"/>
  <c r="B20" i="8"/>
  <c r="S20" i="8" s="1"/>
  <c r="B44" i="8"/>
  <c r="S44" i="8" s="1"/>
  <c r="B12" i="8"/>
  <c r="S12" i="8" s="1"/>
  <c r="B35" i="8"/>
  <c r="S35" i="8"/>
  <c r="B25" i="8"/>
  <c r="S25" i="8" s="1"/>
  <c r="B41" i="8"/>
  <c r="S41" i="8" s="1"/>
  <c r="B66" i="8"/>
  <c r="S66" i="8" s="1"/>
  <c r="B10" i="8"/>
  <c r="B36" i="8"/>
  <c r="S36" i="8" s="1"/>
  <c r="B50" i="8"/>
  <c r="S50" i="8" s="1"/>
  <c r="B65" i="8"/>
  <c r="S65" i="8" s="1"/>
  <c r="B17" i="8"/>
  <c r="S17" i="8" s="1"/>
  <c r="B11" i="8"/>
  <c r="S11" i="8" s="1"/>
  <c r="B60" i="8"/>
  <c r="S60" i="8" s="1"/>
  <c r="B28" i="8"/>
  <c r="S28" i="8" s="1"/>
  <c r="B67" i="8"/>
  <c r="S67" i="8" s="1"/>
  <c r="B51" i="8"/>
  <c r="S51" i="8" s="1"/>
  <c r="B57" i="8"/>
  <c r="S57" i="8" s="1"/>
  <c r="B18" i="8"/>
  <c r="S18" i="8" s="1"/>
  <c r="B33" i="8"/>
  <c r="S33" i="8" s="1"/>
  <c r="AY59" i="8"/>
  <c r="AR50" i="8"/>
  <c r="H65" i="8"/>
  <c r="AY35" i="8"/>
  <c r="H25" i="8"/>
  <c r="AY63" i="8"/>
  <c r="R52" i="8"/>
  <c r="AY41" i="8"/>
  <c r="AY34" i="8"/>
  <c r="R28" i="8"/>
  <c r="R17" i="8"/>
  <c r="C58" i="8"/>
  <c r="AY47" i="8"/>
  <c r="R35" i="8"/>
  <c r="R12" i="8"/>
  <c r="S10" i="8"/>
  <c r="AP63" i="8"/>
  <c r="AQ63" i="8"/>
  <c r="BA63" i="8"/>
  <c r="AR63" i="8"/>
  <c r="AS63" i="8"/>
  <c r="AQ56" i="8"/>
  <c r="AS56" i="8"/>
  <c r="BA56" i="8"/>
  <c r="AY53" i="8"/>
  <c r="AY36" i="8"/>
  <c r="AY51" i="8"/>
  <c r="AY60" i="8"/>
  <c r="AY55" i="8"/>
  <c r="AY57" i="8"/>
  <c r="AT56" i="8"/>
  <c r="AY40" i="8"/>
  <c r="AY52" i="8"/>
  <c r="AY48" i="8"/>
  <c r="AY61" i="8"/>
  <c r="AR56" i="8"/>
  <c r="AY64" i="8"/>
  <c r="AY50" i="8"/>
  <c r="AY43" i="8"/>
  <c r="AY62" i="8"/>
  <c r="AY44" i="8"/>
  <c r="AY49" i="8"/>
  <c r="AY42" i="8"/>
  <c r="AY45" i="8"/>
  <c r="AY37" i="8"/>
  <c r="AY54" i="8"/>
  <c r="AY56" i="8"/>
  <c r="AY58" i="8"/>
  <c r="B43" i="8"/>
  <c r="AU18" i="8"/>
  <c r="AW18" i="8" s="1"/>
  <c r="AY18" i="8" s="1"/>
  <c r="R59" i="8"/>
  <c r="C26" i="8"/>
  <c r="AU29" i="8"/>
  <c r="AW29" i="8"/>
  <c r="AY29" i="8"/>
  <c r="AU28" i="8"/>
  <c r="AW28" i="8"/>
  <c r="AY28" i="8"/>
  <c r="AU25" i="8"/>
  <c r="AW25" i="8"/>
  <c r="AY25" i="8"/>
  <c r="W10" i="8"/>
  <c r="Y10" i="8" s="1"/>
  <c r="W12" i="8"/>
  <c r="Y12" i="8" s="1"/>
  <c r="AU26" i="8"/>
  <c r="AW26" i="8"/>
  <c r="AY26" i="8"/>
  <c r="AU21" i="8"/>
  <c r="AW21" i="8"/>
  <c r="AY21" i="8"/>
  <c r="AN28" i="8"/>
  <c r="AO28" i="8"/>
  <c r="AQ28" i="8"/>
  <c r="AN26" i="8"/>
  <c r="AO26" i="8"/>
  <c r="AU27" i="8"/>
  <c r="AW27" i="8"/>
  <c r="AY27" i="8"/>
  <c r="AC9" i="8"/>
  <c r="AD9" i="8" s="1"/>
  <c r="AU33" i="8"/>
  <c r="AW33" i="8"/>
  <c r="AY33" i="8"/>
  <c r="AR28" i="8"/>
  <c r="V13" i="8"/>
  <c r="AT26" i="8"/>
  <c r="AS26" i="8"/>
  <c r="AQ26" i="8"/>
  <c r="AR26" i="8"/>
  <c r="AP26" i="8"/>
  <c r="BA26" i="8"/>
  <c r="BA28" i="8"/>
  <c r="W9" i="8"/>
  <c r="Y9" i="8" s="1"/>
  <c r="AU24" i="8"/>
  <c r="AW24" i="8"/>
  <c r="AY24" i="8"/>
  <c r="AU30" i="8"/>
  <c r="AW30" i="8"/>
  <c r="AY30" i="8"/>
  <c r="AN30" i="8"/>
  <c r="AO30" i="8"/>
  <c r="AU20" i="8"/>
  <c r="AW20" i="8" s="1"/>
  <c r="AY20" i="8" s="1"/>
  <c r="AN22" i="8"/>
  <c r="AO22" i="8"/>
  <c r="AN24" i="8"/>
  <c r="AO24" i="8"/>
  <c r="AP28" i="8"/>
  <c r="AS28" i="8"/>
  <c r="AU31" i="8"/>
  <c r="AW31" i="8"/>
  <c r="AY31" i="8"/>
  <c r="AN23" i="8"/>
  <c r="AO23" i="8"/>
  <c r="AN21" i="8"/>
  <c r="AO21" i="8"/>
  <c r="AU23" i="8"/>
  <c r="AW23" i="8"/>
  <c r="AY23" i="8"/>
  <c r="W11" i="8"/>
  <c r="Y11" i="8"/>
  <c r="S43" i="8"/>
  <c r="AU22" i="8"/>
  <c r="AW22" i="8"/>
  <c r="AY22" i="8"/>
  <c r="AT28" i="8"/>
  <c r="AU32" i="8"/>
  <c r="AW32" i="8"/>
  <c r="AY32" i="8"/>
  <c r="AN25" i="8"/>
  <c r="AO25" i="8"/>
  <c r="AU15" i="8"/>
  <c r="AW15" i="8" s="1"/>
  <c r="AY15" i="8" s="1"/>
  <c r="AN27" i="8"/>
  <c r="AO27" i="8"/>
  <c r="AN29" i="8"/>
  <c r="AO29" i="8"/>
  <c r="R50" i="8"/>
  <c r="C51" i="8"/>
  <c r="AS27" i="8"/>
  <c r="AR27" i="8"/>
  <c r="AT27" i="8"/>
  <c r="AQ27" i="8"/>
  <c r="AP27" i="8"/>
  <c r="BA27" i="8"/>
  <c r="AR21" i="8"/>
  <c r="AT21" i="8"/>
  <c r="AQ21" i="8"/>
  <c r="AS21" i="8"/>
  <c r="AP21" i="8"/>
  <c r="BA21" i="8"/>
  <c r="AR29" i="8"/>
  <c r="AQ29" i="8"/>
  <c r="AT29" i="8"/>
  <c r="AP29" i="8"/>
  <c r="AS29" i="8"/>
  <c r="BA29" i="8"/>
  <c r="AS25" i="8"/>
  <c r="AQ25" i="8"/>
  <c r="AP25" i="8"/>
  <c r="AT25" i="8"/>
  <c r="AR25" i="8"/>
  <c r="BA25" i="8"/>
  <c r="AP23" i="8"/>
  <c r="AS23" i="8"/>
  <c r="AR23" i="8"/>
  <c r="AQ23" i="8"/>
  <c r="AT23" i="8"/>
  <c r="BA23" i="8"/>
  <c r="BA24" i="8"/>
  <c r="AT24" i="8"/>
  <c r="AQ24" i="8"/>
  <c r="AP24" i="8"/>
  <c r="AR24" i="8"/>
  <c r="AS24" i="8"/>
  <c r="AR30" i="8"/>
  <c r="AQ30" i="8"/>
  <c r="AS30" i="8"/>
  <c r="BA30" i="8"/>
  <c r="AT30" i="8"/>
  <c r="AP30" i="8"/>
  <c r="AS22" i="8"/>
  <c r="AR22" i="8"/>
  <c r="AT22" i="8"/>
  <c r="BA22" i="8"/>
  <c r="AP22" i="8"/>
  <c r="AQ22" i="8"/>
  <c r="AC10" i="8"/>
  <c r="AD10" i="8" s="1"/>
  <c r="AC12" i="8"/>
  <c r="AD12" i="8" s="1"/>
  <c r="AN14" i="8"/>
  <c r="AO14" i="8" s="1"/>
  <c r="AU19" i="8"/>
  <c r="AW19" i="8" s="1"/>
  <c r="AY19" i="8" s="1"/>
  <c r="AN17" i="8"/>
  <c r="AO17" i="8" s="1"/>
  <c r="AQ17" i="8" s="1"/>
  <c r="AN19" i="8"/>
  <c r="AO19" i="8" s="1"/>
  <c r="BA19" i="8" s="1"/>
  <c r="AC11" i="8"/>
  <c r="AD11" i="8" s="1"/>
  <c r="AU14" i="8"/>
  <c r="AW14" i="8" s="1"/>
  <c r="AY14" i="8" s="1"/>
  <c r="AU17" i="8"/>
  <c r="AW17" i="8" s="1"/>
  <c r="AY17" i="8" s="1"/>
  <c r="AN20" i="8"/>
  <c r="AO20" i="8" s="1"/>
  <c r="BA20" i="8" s="1"/>
  <c r="AU16" i="8"/>
  <c r="AW16" i="8" s="1"/>
  <c r="AY16" i="8" s="1"/>
  <c r="AU13" i="8"/>
  <c r="AW13" i="8" s="1"/>
  <c r="AY13" i="8" s="1"/>
  <c r="AN13" i="8"/>
  <c r="AO13" i="8" s="1"/>
  <c r="AN16" i="8"/>
  <c r="AO16" i="8" s="1"/>
  <c r="AQ16" i="8" s="1"/>
  <c r="AN15" i="8"/>
  <c r="AO15" i="8" s="1"/>
  <c r="AN18" i="8"/>
  <c r="AO18" i="8" s="1"/>
  <c r="AF9" i="8"/>
  <c r="AE9" i="8"/>
  <c r="AA2" i="8"/>
  <c r="AQ2" i="8"/>
  <c r="AP13" i="8"/>
  <c r="E1" i="9"/>
  <c r="AN1" i="9" s="1"/>
  <c r="E2" i="9"/>
  <c r="V2" i="9" s="1"/>
  <c r="I2" i="9"/>
  <c r="AA2" i="9" s="1"/>
  <c r="G7" i="9"/>
  <c r="G4" i="9" s="1"/>
  <c r="G5" i="9"/>
  <c r="F7" i="9" s="1"/>
  <c r="W7" i="9" s="1"/>
  <c r="A5" i="9"/>
  <c r="G6" i="9"/>
  <c r="H6" i="9" s="1"/>
  <c r="Z6" i="9"/>
  <c r="AA6" i="9"/>
  <c r="AC6" i="9"/>
  <c r="AP6" i="9"/>
  <c r="AT6" i="9"/>
  <c r="AU6" i="9"/>
  <c r="AA7" i="9"/>
  <c r="AC7" i="9"/>
  <c r="AR7" i="9"/>
  <c r="AU7" i="9"/>
  <c r="A9" i="9"/>
  <c r="K16" i="9"/>
  <c r="K24" i="9"/>
  <c r="K32" i="9"/>
  <c r="K40" i="9"/>
  <c r="K48" i="9"/>
  <c r="K56" i="9"/>
  <c r="K64" i="9"/>
  <c r="D9" i="9"/>
  <c r="C9" i="9"/>
  <c r="G9" i="9"/>
  <c r="N9" i="9"/>
  <c r="R9" i="9"/>
  <c r="O9" i="9"/>
  <c r="P9" i="9"/>
  <c r="Q9" i="9"/>
  <c r="X9" i="9"/>
  <c r="B16" i="9"/>
  <c r="B24" i="9"/>
  <c r="B32" i="9"/>
  <c r="B40" i="9"/>
  <c r="B48" i="9"/>
  <c r="B56" i="9"/>
  <c r="B64" i="9"/>
  <c r="X10" i="9"/>
  <c r="X11" i="9"/>
  <c r="X12" i="9"/>
  <c r="AE12" i="9" s="1"/>
  <c r="AF12" i="9"/>
  <c r="AX9" i="9"/>
  <c r="A10" i="9"/>
  <c r="C10" i="9"/>
  <c r="D10" i="9"/>
  <c r="G10" i="9"/>
  <c r="N10" i="9"/>
  <c r="O10" i="9"/>
  <c r="P10" i="9"/>
  <c r="Q10" i="9"/>
  <c r="AX10" i="9"/>
  <c r="A11" i="9"/>
  <c r="D11" i="9"/>
  <c r="C11" i="9"/>
  <c r="G11" i="9"/>
  <c r="N11" i="9"/>
  <c r="O11" i="9"/>
  <c r="P11" i="9"/>
  <c r="Q11" i="9"/>
  <c r="AX11" i="9"/>
  <c r="A12" i="9"/>
  <c r="D12" i="9"/>
  <c r="G12" i="9"/>
  <c r="N12" i="9"/>
  <c r="O12" i="9"/>
  <c r="P12" i="9"/>
  <c r="Q12" i="9"/>
  <c r="AX12" i="9"/>
  <c r="AX13" i="9"/>
  <c r="G14" i="9"/>
  <c r="H14" i="9" s="1"/>
  <c r="AX14" i="9"/>
  <c r="E15" i="9"/>
  <c r="AX15" i="9"/>
  <c r="A16" i="9"/>
  <c r="C16" i="9"/>
  <c r="D16" i="9"/>
  <c r="E16" i="9"/>
  <c r="F16" i="9"/>
  <c r="G16" i="9"/>
  <c r="H16" i="9"/>
  <c r="I16" i="9"/>
  <c r="J16" i="9"/>
  <c r="L16" i="9"/>
  <c r="M16" i="9"/>
  <c r="N16" i="9"/>
  <c r="O16" i="9"/>
  <c r="P16" i="9"/>
  <c r="Q16" i="9"/>
  <c r="R16" i="9"/>
  <c r="S16" i="9"/>
  <c r="AX16" i="9"/>
  <c r="A17" i="9"/>
  <c r="D17" i="9"/>
  <c r="E17" i="9"/>
  <c r="G17" i="9"/>
  <c r="N17" i="9"/>
  <c r="O17" i="9"/>
  <c r="P17" i="9"/>
  <c r="Q17" i="9"/>
  <c r="AX17" i="9"/>
  <c r="A18" i="9"/>
  <c r="D18" i="9"/>
  <c r="C18" i="9"/>
  <c r="E18" i="9"/>
  <c r="G18" i="9"/>
  <c r="N18" i="9"/>
  <c r="O18" i="9"/>
  <c r="P18" i="9"/>
  <c r="Q18" i="9"/>
  <c r="AX18" i="9"/>
  <c r="A19" i="9"/>
  <c r="D19" i="9"/>
  <c r="C19" i="9"/>
  <c r="E19" i="9"/>
  <c r="G19" i="9"/>
  <c r="N19" i="9"/>
  <c r="O19" i="9"/>
  <c r="P19" i="9"/>
  <c r="Q19" i="9"/>
  <c r="AX19" i="9"/>
  <c r="A20" i="9"/>
  <c r="D20" i="9"/>
  <c r="E20" i="9"/>
  <c r="G20" i="9"/>
  <c r="N20" i="9"/>
  <c r="R20" i="9"/>
  <c r="O20" i="9"/>
  <c r="P20" i="9"/>
  <c r="Q20" i="9"/>
  <c r="AX20" i="9"/>
  <c r="AX21" i="9"/>
  <c r="G22" i="9"/>
  <c r="H22" i="9" s="1"/>
  <c r="AX22" i="9"/>
  <c r="E23" i="9"/>
  <c r="AX23" i="9"/>
  <c r="A24" i="9"/>
  <c r="C24" i="9"/>
  <c r="D24" i="9"/>
  <c r="E24" i="9"/>
  <c r="F24" i="9"/>
  <c r="G24" i="9"/>
  <c r="H24" i="9"/>
  <c r="I24" i="9"/>
  <c r="J24" i="9"/>
  <c r="L24" i="9"/>
  <c r="M24" i="9"/>
  <c r="N24" i="9"/>
  <c r="O24" i="9"/>
  <c r="P24" i="9"/>
  <c r="Q24" i="9"/>
  <c r="R24" i="9"/>
  <c r="S24" i="9"/>
  <c r="AX24" i="9"/>
  <c r="A25" i="9"/>
  <c r="D25" i="9"/>
  <c r="E25" i="9"/>
  <c r="G25" i="9"/>
  <c r="N25" i="9"/>
  <c r="O25" i="9"/>
  <c r="P25" i="9"/>
  <c r="R25" i="9"/>
  <c r="Q25" i="9"/>
  <c r="AX25" i="9"/>
  <c r="A26" i="9"/>
  <c r="D26" i="9"/>
  <c r="E26" i="9"/>
  <c r="G26" i="9"/>
  <c r="N26" i="9"/>
  <c r="O26" i="9"/>
  <c r="P26" i="9"/>
  <c r="Q26" i="9"/>
  <c r="AX26" i="9"/>
  <c r="A27" i="9"/>
  <c r="C27" i="9"/>
  <c r="D27" i="9"/>
  <c r="E27" i="9"/>
  <c r="G27" i="9"/>
  <c r="N27" i="9"/>
  <c r="O27" i="9"/>
  <c r="R27" i="9"/>
  <c r="P27" i="9"/>
  <c r="Q27" i="9"/>
  <c r="AX27" i="9"/>
  <c r="A28" i="9"/>
  <c r="D28" i="9"/>
  <c r="E28" i="9"/>
  <c r="G28" i="9"/>
  <c r="N28" i="9"/>
  <c r="O28" i="9"/>
  <c r="P28" i="9"/>
  <c r="Q28" i="9"/>
  <c r="AX28" i="9"/>
  <c r="AX29" i="9"/>
  <c r="G30" i="9"/>
  <c r="H30" i="9" s="1"/>
  <c r="AX30" i="9"/>
  <c r="E31" i="9"/>
  <c r="AN31" i="9"/>
  <c r="AO31" i="9"/>
  <c r="AT31" i="9"/>
  <c r="AU31" i="9"/>
  <c r="AW31" i="9"/>
  <c r="AX31" i="9"/>
  <c r="A32" i="9"/>
  <c r="C32" i="9"/>
  <c r="D32" i="9"/>
  <c r="E32" i="9"/>
  <c r="F32" i="9"/>
  <c r="G32" i="9"/>
  <c r="H32" i="9"/>
  <c r="I32" i="9"/>
  <c r="J32" i="9"/>
  <c r="L32" i="9"/>
  <c r="M32" i="9"/>
  <c r="N32" i="9"/>
  <c r="O32" i="9"/>
  <c r="P32" i="9"/>
  <c r="Q32" i="9"/>
  <c r="R32" i="9"/>
  <c r="S32" i="9"/>
  <c r="AN32" i="9"/>
  <c r="AO32" i="9"/>
  <c r="AS32" i="9"/>
  <c r="AU32" i="9"/>
  <c r="AW32" i="9"/>
  <c r="AX32" i="9"/>
  <c r="A33" i="9"/>
  <c r="D33" i="9"/>
  <c r="C33" i="9"/>
  <c r="E33" i="9"/>
  <c r="G33" i="9"/>
  <c r="N33" i="9"/>
  <c r="O33" i="9"/>
  <c r="P33" i="9"/>
  <c r="Q33" i="9"/>
  <c r="AN33" i="9"/>
  <c r="AO33" i="9"/>
  <c r="AU33" i="9"/>
  <c r="AW33" i="9"/>
  <c r="AX33" i="9"/>
  <c r="A34" i="9"/>
  <c r="C34" i="9"/>
  <c r="D34" i="9"/>
  <c r="E34" i="9"/>
  <c r="G34" i="9"/>
  <c r="N34" i="9"/>
  <c r="O34" i="9"/>
  <c r="P34" i="9"/>
  <c r="Q34" i="9"/>
  <c r="AN34" i="9"/>
  <c r="AO34" i="9"/>
  <c r="AU34" i="9"/>
  <c r="AW34" i="9"/>
  <c r="AX34" i="9"/>
  <c r="A35" i="9"/>
  <c r="D35" i="9"/>
  <c r="E35" i="9"/>
  <c r="G35" i="9"/>
  <c r="N35" i="9"/>
  <c r="O35" i="9"/>
  <c r="P35" i="9"/>
  <c r="Q35" i="9"/>
  <c r="AN35" i="9"/>
  <c r="AO35" i="9"/>
  <c r="AU35" i="9"/>
  <c r="AW35" i="9"/>
  <c r="AX35" i="9"/>
  <c r="A36" i="9"/>
  <c r="C36" i="9"/>
  <c r="D36" i="9"/>
  <c r="E36" i="9"/>
  <c r="G36" i="9"/>
  <c r="N36" i="9"/>
  <c r="O36" i="9"/>
  <c r="P36" i="9"/>
  <c r="Q36" i="9"/>
  <c r="AN36" i="9"/>
  <c r="AO36" i="9"/>
  <c r="AU36" i="9"/>
  <c r="AW36" i="9"/>
  <c r="AX36" i="9"/>
  <c r="AN37" i="9"/>
  <c r="AO37" i="9"/>
  <c r="AP37" i="9"/>
  <c r="AU37" i="9"/>
  <c r="AW37" i="9"/>
  <c r="AX37" i="9"/>
  <c r="G38" i="9"/>
  <c r="H38" i="9" s="1"/>
  <c r="AN38" i="9"/>
  <c r="AO38" i="9"/>
  <c r="AU38" i="9"/>
  <c r="AW38" i="9"/>
  <c r="AX38" i="9"/>
  <c r="E39" i="9"/>
  <c r="AN39" i="9"/>
  <c r="AO39" i="9"/>
  <c r="AU39" i="9"/>
  <c r="AW39" i="9"/>
  <c r="AX39" i="9"/>
  <c r="A40" i="9"/>
  <c r="C40" i="9"/>
  <c r="D40" i="9"/>
  <c r="E40" i="9"/>
  <c r="F40" i="9"/>
  <c r="G40" i="9"/>
  <c r="H40" i="9"/>
  <c r="I40" i="9"/>
  <c r="J40" i="9"/>
  <c r="L40" i="9"/>
  <c r="M40" i="9"/>
  <c r="N40" i="9"/>
  <c r="O40" i="9"/>
  <c r="P40" i="9"/>
  <c r="Q40" i="9"/>
  <c r="R40" i="9"/>
  <c r="S40" i="9"/>
  <c r="AN40" i="9"/>
  <c r="AO40" i="9"/>
  <c r="AU40" i="9"/>
  <c r="AW40" i="9"/>
  <c r="AX40" i="9"/>
  <c r="A41" i="9"/>
  <c r="D41" i="9"/>
  <c r="E41" i="9"/>
  <c r="G41" i="9"/>
  <c r="N41" i="9"/>
  <c r="R41" i="9"/>
  <c r="O41" i="9"/>
  <c r="P41" i="9"/>
  <c r="Q41" i="9"/>
  <c r="AN41" i="9"/>
  <c r="AO41" i="9"/>
  <c r="AU41" i="9"/>
  <c r="AW41" i="9"/>
  <c r="AX41" i="9"/>
  <c r="A42" i="9"/>
  <c r="D42" i="9"/>
  <c r="E42" i="9"/>
  <c r="G42" i="9"/>
  <c r="N42" i="9"/>
  <c r="R42" i="9"/>
  <c r="O42" i="9"/>
  <c r="P42" i="9"/>
  <c r="Q42" i="9"/>
  <c r="AN42" i="9"/>
  <c r="AO42" i="9"/>
  <c r="AU42" i="9"/>
  <c r="AW42" i="9"/>
  <c r="AX42" i="9"/>
  <c r="A43" i="9"/>
  <c r="D43" i="9"/>
  <c r="E43" i="9"/>
  <c r="G43" i="9"/>
  <c r="N43" i="9"/>
  <c r="O43" i="9"/>
  <c r="P43" i="9"/>
  <c r="Q43" i="9"/>
  <c r="AN43" i="9"/>
  <c r="AO43" i="9"/>
  <c r="AU43" i="9"/>
  <c r="AW43" i="9"/>
  <c r="AX43" i="9"/>
  <c r="A44" i="9"/>
  <c r="C44" i="9"/>
  <c r="D44" i="9"/>
  <c r="E44" i="9"/>
  <c r="G44" i="9"/>
  <c r="N44" i="9"/>
  <c r="O44" i="9"/>
  <c r="P44" i="9"/>
  <c r="Q44" i="9"/>
  <c r="AN44" i="9"/>
  <c r="AO44" i="9"/>
  <c r="AU44" i="9"/>
  <c r="AW44" i="9"/>
  <c r="AX44" i="9"/>
  <c r="AN45" i="9"/>
  <c r="AO45" i="9"/>
  <c r="AU45" i="9"/>
  <c r="AW45" i="9"/>
  <c r="AX45" i="9"/>
  <c r="G46" i="9"/>
  <c r="H46" i="9" s="1"/>
  <c r="AN46" i="9"/>
  <c r="AO46" i="9"/>
  <c r="AU46" i="9"/>
  <c r="AW46" i="9"/>
  <c r="AX46" i="9"/>
  <c r="E47" i="9"/>
  <c r="AN47" i="9"/>
  <c r="AO47" i="9"/>
  <c r="AU47" i="9"/>
  <c r="AW47" i="9"/>
  <c r="AX47" i="9"/>
  <c r="A48" i="9"/>
  <c r="C48" i="9"/>
  <c r="D48" i="9"/>
  <c r="E48" i="9"/>
  <c r="F48" i="9"/>
  <c r="G48" i="9"/>
  <c r="H48" i="9"/>
  <c r="I48" i="9"/>
  <c r="J48" i="9"/>
  <c r="L48" i="9"/>
  <c r="M48" i="9"/>
  <c r="N48" i="9"/>
  <c r="O48" i="9"/>
  <c r="P48" i="9"/>
  <c r="Q48" i="9"/>
  <c r="R48" i="9"/>
  <c r="S48" i="9"/>
  <c r="AN48" i="9"/>
  <c r="AO48" i="9"/>
  <c r="AU48" i="9"/>
  <c r="AW48" i="9"/>
  <c r="AX48" i="9"/>
  <c r="A49" i="9"/>
  <c r="D49" i="9"/>
  <c r="C49" i="9"/>
  <c r="E49" i="9"/>
  <c r="G49" i="9"/>
  <c r="N49" i="9"/>
  <c r="O49" i="9"/>
  <c r="P49" i="9"/>
  <c r="Q49" i="9"/>
  <c r="AN49" i="9"/>
  <c r="AO49" i="9"/>
  <c r="AU49" i="9"/>
  <c r="AW49" i="9"/>
  <c r="AX49" i="9"/>
  <c r="A50" i="9"/>
  <c r="D50" i="9"/>
  <c r="C50" i="9"/>
  <c r="E50" i="9"/>
  <c r="G50" i="9"/>
  <c r="N50" i="9"/>
  <c r="O50" i="9"/>
  <c r="P50" i="9"/>
  <c r="Q50" i="9"/>
  <c r="AN50" i="9"/>
  <c r="AO50" i="9"/>
  <c r="AU50" i="9"/>
  <c r="AW50" i="9"/>
  <c r="AX50" i="9"/>
  <c r="A51" i="9"/>
  <c r="D51" i="9"/>
  <c r="E51" i="9"/>
  <c r="G51" i="9"/>
  <c r="N51" i="9"/>
  <c r="O51" i="9"/>
  <c r="P51" i="9"/>
  <c r="Q51" i="9"/>
  <c r="AN51" i="9"/>
  <c r="AO51" i="9"/>
  <c r="AU51" i="9"/>
  <c r="AW51" i="9"/>
  <c r="AX51" i="9"/>
  <c r="A52" i="9"/>
  <c r="D52" i="9"/>
  <c r="E52" i="9"/>
  <c r="G52" i="9"/>
  <c r="N52" i="9"/>
  <c r="O52" i="9"/>
  <c r="P52" i="9"/>
  <c r="Q52" i="9"/>
  <c r="AN52" i="9"/>
  <c r="AO52" i="9"/>
  <c r="AU52" i="9"/>
  <c r="AW52" i="9"/>
  <c r="AX52" i="9"/>
  <c r="AN53" i="9"/>
  <c r="AO53" i="9"/>
  <c r="AU53" i="9"/>
  <c r="AW53" i="9"/>
  <c r="AX53" i="9"/>
  <c r="G54" i="9"/>
  <c r="H54" i="9" s="1"/>
  <c r="AN54" i="9"/>
  <c r="AO54" i="9"/>
  <c r="AU54" i="9"/>
  <c r="AW54" i="9"/>
  <c r="AX54" i="9"/>
  <c r="E55" i="9"/>
  <c r="AN55" i="9"/>
  <c r="AO55" i="9"/>
  <c r="AU55" i="9"/>
  <c r="AW55" i="9"/>
  <c r="AX55" i="9"/>
  <c r="A56" i="9"/>
  <c r="C56" i="9"/>
  <c r="D56" i="9"/>
  <c r="E56" i="9"/>
  <c r="F56" i="9"/>
  <c r="G56" i="9"/>
  <c r="H56" i="9"/>
  <c r="I56" i="9"/>
  <c r="J56" i="9"/>
  <c r="L56" i="9"/>
  <c r="M56" i="9"/>
  <c r="N56" i="9"/>
  <c r="O56" i="9"/>
  <c r="P56" i="9"/>
  <c r="Q56" i="9"/>
  <c r="R56" i="9"/>
  <c r="S56" i="9"/>
  <c r="AN56" i="9"/>
  <c r="AO56" i="9"/>
  <c r="AU56" i="9"/>
  <c r="AW56" i="9"/>
  <c r="AX56" i="9"/>
  <c r="A57" i="9"/>
  <c r="D57" i="9"/>
  <c r="E57" i="9"/>
  <c r="G57" i="9"/>
  <c r="N57" i="9"/>
  <c r="O57" i="9"/>
  <c r="P57" i="9"/>
  <c r="Q57" i="9"/>
  <c r="AN57" i="9"/>
  <c r="AO57" i="9"/>
  <c r="AU57" i="9"/>
  <c r="AW57" i="9"/>
  <c r="AX57" i="9"/>
  <c r="A58" i="9"/>
  <c r="C58" i="9"/>
  <c r="D58" i="9"/>
  <c r="E58" i="9"/>
  <c r="G58" i="9"/>
  <c r="N58" i="9"/>
  <c r="O58" i="9"/>
  <c r="P58" i="9"/>
  <c r="Q58" i="9"/>
  <c r="AN58" i="9"/>
  <c r="AO58" i="9"/>
  <c r="AR58" i="9"/>
  <c r="AU58" i="9"/>
  <c r="AW58" i="9"/>
  <c r="AX58" i="9"/>
  <c r="A59" i="9"/>
  <c r="D59" i="9"/>
  <c r="C59" i="9"/>
  <c r="E59" i="9"/>
  <c r="G59" i="9"/>
  <c r="N59" i="9"/>
  <c r="O59" i="9"/>
  <c r="P59" i="9"/>
  <c r="Q59" i="9"/>
  <c r="AN59" i="9"/>
  <c r="AO59" i="9"/>
  <c r="AT59" i="9"/>
  <c r="AU59" i="9"/>
  <c r="AW59" i="9"/>
  <c r="AX59" i="9"/>
  <c r="A60" i="9"/>
  <c r="D60" i="9"/>
  <c r="C60" i="9"/>
  <c r="E60" i="9"/>
  <c r="G60" i="9"/>
  <c r="N60" i="9"/>
  <c r="O60" i="9"/>
  <c r="P60" i="9"/>
  <c r="Q60" i="9"/>
  <c r="AN60" i="9"/>
  <c r="AO60" i="9"/>
  <c r="AU60" i="9"/>
  <c r="AW60" i="9"/>
  <c r="AX60" i="9"/>
  <c r="AN61" i="9"/>
  <c r="AO61" i="9"/>
  <c r="AU61" i="9"/>
  <c r="AW61" i="9"/>
  <c r="AX61" i="9"/>
  <c r="G62" i="9"/>
  <c r="H62" i="9" s="1"/>
  <c r="AN62" i="9"/>
  <c r="AO62" i="9"/>
  <c r="AU62" i="9"/>
  <c r="AW62" i="9"/>
  <c r="AX62" i="9"/>
  <c r="E63" i="9"/>
  <c r="AN63" i="9"/>
  <c r="AO63" i="9"/>
  <c r="AU63" i="9"/>
  <c r="AW63" i="9"/>
  <c r="AX63" i="9"/>
  <c r="A64" i="9"/>
  <c r="C64" i="9"/>
  <c r="D64" i="9"/>
  <c r="E64" i="9"/>
  <c r="F64" i="9"/>
  <c r="G64" i="9"/>
  <c r="H64" i="9"/>
  <c r="I64" i="9"/>
  <c r="J64" i="9"/>
  <c r="L64" i="9"/>
  <c r="M64" i="9"/>
  <c r="N64" i="9"/>
  <c r="O64" i="9"/>
  <c r="P64" i="9"/>
  <c r="Q64" i="9"/>
  <c r="R64" i="9"/>
  <c r="S64" i="9"/>
  <c r="AN64" i="9"/>
  <c r="AO64" i="9"/>
  <c r="AU64" i="9"/>
  <c r="AW64" i="9"/>
  <c r="AX64" i="9"/>
  <c r="A65" i="9"/>
  <c r="C65" i="9"/>
  <c r="D65" i="9"/>
  <c r="E65" i="9"/>
  <c r="G65" i="9"/>
  <c r="N65" i="9"/>
  <c r="O65" i="9"/>
  <c r="P65" i="9"/>
  <c r="R65" i="9"/>
  <c r="Q65" i="9"/>
  <c r="AN65" i="9"/>
  <c r="AO65" i="9"/>
  <c r="AU65" i="9"/>
  <c r="AX65" i="9"/>
  <c r="A66" i="9"/>
  <c r="D66" i="9"/>
  <c r="C66" i="9"/>
  <c r="E66" i="9"/>
  <c r="G66" i="9"/>
  <c r="N66" i="9"/>
  <c r="O66" i="9"/>
  <c r="P66" i="9"/>
  <c r="Q66" i="9"/>
  <c r="AN66" i="9"/>
  <c r="AO66" i="9"/>
  <c r="AS66" i="9"/>
  <c r="AU66" i="9"/>
  <c r="AX66" i="9"/>
  <c r="A67" i="9"/>
  <c r="D67" i="9"/>
  <c r="E67" i="9"/>
  <c r="G67" i="9"/>
  <c r="N67" i="9"/>
  <c r="O67" i="9"/>
  <c r="P67" i="9"/>
  <c r="Q67" i="9"/>
  <c r="AN67" i="9"/>
  <c r="AO67" i="9"/>
  <c r="AR67" i="9"/>
  <c r="AU67" i="9"/>
  <c r="AX67" i="9"/>
  <c r="A68" i="9"/>
  <c r="D68" i="9"/>
  <c r="C68" i="9"/>
  <c r="E68" i="9"/>
  <c r="G68" i="9"/>
  <c r="N68" i="9"/>
  <c r="O68" i="9"/>
  <c r="P68" i="9"/>
  <c r="Q68" i="9"/>
  <c r="AN68" i="9"/>
  <c r="AO68" i="9"/>
  <c r="AT68" i="9"/>
  <c r="AU68" i="9"/>
  <c r="AX68" i="9"/>
  <c r="AN69" i="9"/>
  <c r="AU69" i="9"/>
  <c r="AX69" i="9"/>
  <c r="AN70" i="9"/>
  <c r="AU70" i="9"/>
  <c r="AX70" i="9"/>
  <c r="AN71" i="9"/>
  <c r="AU71" i="9"/>
  <c r="AX71" i="9"/>
  <c r="AN72" i="9"/>
  <c r="AU72" i="9"/>
  <c r="AX72" i="9"/>
  <c r="AN73" i="9"/>
  <c r="AU73" i="9"/>
  <c r="AX73" i="9"/>
  <c r="AN74" i="9"/>
  <c r="AU74" i="9"/>
  <c r="AX74" i="9"/>
  <c r="AN75" i="9"/>
  <c r="AU75" i="9"/>
  <c r="AX75" i="9"/>
  <c r="AN76" i="9"/>
  <c r="AU76" i="9"/>
  <c r="AX76" i="9"/>
  <c r="AN77" i="9"/>
  <c r="AX77" i="9"/>
  <c r="AN78" i="9"/>
  <c r="AX78" i="9"/>
  <c r="AN79" i="9"/>
  <c r="AX79" i="9"/>
  <c r="AN80" i="9"/>
  <c r="AX80" i="9"/>
  <c r="AN81" i="9"/>
  <c r="AX81" i="9"/>
  <c r="AN82" i="9"/>
  <c r="AX82" i="9"/>
  <c r="AX83" i="9"/>
  <c r="AX84" i="9"/>
  <c r="AX85" i="9"/>
  <c r="AX86" i="9"/>
  <c r="B17" i="9"/>
  <c r="B42" i="9"/>
  <c r="S42" i="9" s="1"/>
  <c r="R51" i="9"/>
  <c r="R35" i="9"/>
  <c r="V1" i="9"/>
  <c r="AQ2" i="9"/>
  <c r="C57" i="9"/>
  <c r="C28" i="9"/>
  <c r="AF9" i="9"/>
  <c r="AE9" i="9"/>
  <c r="C26" i="9"/>
  <c r="R19" i="9"/>
  <c r="AE10" i="9"/>
  <c r="AF10" i="9"/>
  <c r="R28" i="9"/>
  <c r="R26" i="9"/>
  <c r="R11" i="9"/>
  <c r="C67" i="9"/>
  <c r="R57" i="9"/>
  <c r="R10" i="9"/>
  <c r="B12" i="9"/>
  <c r="S12" i="9" s="1"/>
  <c r="B19" i="9"/>
  <c r="S19" i="9" s="1"/>
  <c r="B28" i="9"/>
  <c r="S28" i="9"/>
  <c r="B35" i="9"/>
  <c r="S35" i="9" s="1"/>
  <c r="B44" i="9"/>
  <c r="S44" i="9"/>
  <c r="B51" i="9"/>
  <c r="S51" i="9" s="1"/>
  <c r="B60" i="9"/>
  <c r="S60" i="9" s="1"/>
  <c r="B67" i="9"/>
  <c r="S67" i="9" s="1"/>
  <c r="B18" i="9"/>
  <c r="S18" i="9" s="1"/>
  <c r="B57" i="9"/>
  <c r="S57" i="9" s="1"/>
  <c r="B41" i="9"/>
  <c r="S41" i="9"/>
  <c r="B25" i="9"/>
  <c r="S25" i="9" s="1"/>
  <c r="B9" i="9"/>
  <c r="B20" i="9"/>
  <c r="S20" i="9" s="1"/>
  <c r="C35" i="9"/>
  <c r="B11" i="9"/>
  <c r="S11" i="9" s="1"/>
  <c r="B59" i="9"/>
  <c r="S59" i="9"/>
  <c r="H27" i="9"/>
  <c r="H51" i="9"/>
  <c r="H12" i="9"/>
  <c r="H49" i="9"/>
  <c r="B49" i="9"/>
  <c r="S49" i="9" s="1"/>
  <c r="B10" i="9"/>
  <c r="S10" i="9" s="1"/>
  <c r="B34" i="9"/>
  <c r="S34" i="9" s="1"/>
  <c r="B50" i="9"/>
  <c r="S50" i="9" s="1"/>
  <c r="B66" i="9"/>
  <c r="S66" i="9" s="1"/>
  <c r="B52" i="9"/>
  <c r="S52" i="9" s="1"/>
  <c r="B36" i="9"/>
  <c r="S36" i="9" s="1"/>
  <c r="B33" i="9"/>
  <c r="S33" i="9" s="1"/>
  <c r="B58" i="9"/>
  <c r="S58" i="9" s="1"/>
  <c r="B26" i="9"/>
  <c r="S26" i="9" s="1"/>
  <c r="B65" i="9"/>
  <c r="S65" i="9" s="1"/>
  <c r="R59" i="9"/>
  <c r="R49" i="9"/>
  <c r="C42" i="9"/>
  <c r="C20" i="9"/>
  <c r="R12" i="9"/>
  <c r="B27" i="9"/>
  <c r="S27" i="9"/>
  <c r="B43" i="9"/>
  <c r="S43" i="9" s="1"/>
  <c r="C25" i="9"/>
  <c r="C17" i="9"/>
  <c r="C12" i="9"/>
  <c r="S9" i="9"/>
  <c r="H9" i="9"/>
  <c r="H34" i="9"/>
  <c r="H28" i="9"/>
  <c r="I57" i="9"/>
  <c r="I26" i="9"/>
  <c r="AE11" i="9"/>
  <c r="I50" i="9"/>
  <c r="J9" i="9"/>
  <c r="AR96" i="9"/>
  <c r="AS84" i="9"/>
  <c r="J52" i="9"/>
  <c r="AP71" i="9"/>
  <c r="AT99" i="9"/>
  <c r="I42" i="9"/>
  <c r="I17" i="9"/>
  <c r="AQ88" i="9"/>
  <c r="AT79" i="9"/>
  <c r="AQ82" i="9"/>
  <c r="J41" i="9"/>
  <c r="I12" i="9"/>
  <c r="I11" i="9"/>
  <c r="I65" i="9"/>
  <c r="J58" i="9"/>
  <c r="I10" i="9"/>
  <c r="AS71" i="9"/>
  <c r="I34" i="9"/>
  <c r="I9" i="9"/>
  <c r="J59" i="9"/>
  <c r="I68" i="9"/>
  <c r="I43" i="9"/>
  <c r="I19" i="9"/>
  <c r="AP75" i="9"/>
  <c r="BA79" i="9"/>
  <c r="I49" i="9"/>
  <c r="AT87" i="9"/>
  <c r="I36" i="9"/>
  <c r="I41" i="9"/>
  <c r="I67" i="9"/>
  <c r="I44" i="9"/>
  <c r="I58" i="9"/>
  <c r="H50" i="9"/>
  <c r="H41" i="9"/>
  <c r="H68" i="9"/>
  <c r="H11" i="9"/>
  <c r="H20" i="9"/>
  <c r="J60" i="9"/>
  <c r="I66" i="9"/>
  <c r="I51" i="9"/>
  <c r="I27" i="9"/>
  <c r="H36" i="9"/>
  <c r="J50" i="9"/>
  <c r="H59" i="9"/>
  <c r="H10" i="9"/>
  <c r="H33" i="9"/>
  <c r="AS95" i="9"/>
  <c r="J42" i="9"/>
  <c r="J57" i="9"/>
  <c r="I18" i="9"/>
  <c r="H60" i="9"/>
  <c r="H42" i="9"/>
  <c r="H18" i="9"/>
  <c r="H67" i="9"/>
  <c r="H65" i="9"/>
  <c r="H66" i="9"/>
  <c r="H43" i="9"/>
  <c r="H19" i="9"/>
  <c r="H58" i="9"/>
  <c r="H26" i="9"/>
  <c r="H57" i="9"/>
  <c r="H17" i="9"/>
  <c r="I60" i="9"/>
  <c r="J12" i="9"/>
  <c r="AQ96" i="9"/>
  <c r="I28" i="9"/>
  <c r="R44" i="9"/>
  <c r="C43" i="9"/>
  <c r="C51" i="9"/>
  <c r="R43" i="9"/>
  <c r="R36" i="9"/>
  <c r="R50" i="9"/>
  <c r="R33" i="9"/>
  <c r="I20" i="9"/>
  <c r="R18" i="9"/>
  <c r="B68" i="9"/>
  <c r="S68" i="9" s="1"/>
  <c r="AU23" i="9"/>
  <c r="AW23" i="9"/>
  <c r="AQ69" i="9"/>
  <c r="AT78" i="9"/>
  <c r="AP74" i="9"/>
  <c r="AT83" i="9"/>
  <c r="BA83" i="9"/>
  <c r="AS83" i="9"/>
  <c r="AR82" i="9"/>
  <c r="AP72" i="9"/>
  <c r="AQ84" i="9"/>
  <c r="AP97" i="9"/>
  <c r="AP77" i="9"/>
  <c r="AQ86" i="9"/>
  <c r="AS99" i="9"/>
  <c r="AT91" i="9"/>
  <c r="AR70" i="9"/>
  <c r="AR73" i="9"/>
  <c r="AT84" i="9"/>
  <c r="AS77" i="9"/>
  <c r="AS90" i="9"/>
  <c r="AR71" i="9"/>
  <c r="AP81" i="9"/>
  <c r="AQ93" i="9"/>
  <c r="AP83" i="9"/>
  <c r="AR74" i="9"/>
  <c r="AQ100" i="9"/>
  <c r="AP79" i="9"/>
  <c r="AP70" i="9"/>
  <c r="AR90" i="9"/>
  <c r="AR89" i="9"/>
  <c r="AS72" i="9"/>
  <c r="AP96" i="9"/>
  <c r="AS78" i="9"/>
  <c r="AR91" i="9"/>
  <c r="AQ72" i="9"/>
  <c r="AT81" i="9"/>
  <c r="AP94" i="9"/>
  <c r="AR86" i="9"/>
  <c r="AQ85" i="9"/>
  <c r="AT85" i="9"/>
  <c r="AS79" i="9"/>
  <c r="BA84" i="9"/>
  <c r="AP99" i="9"/>
  <c r="AS76" i="9"/>
  <c r="BA73" i="9"/>
  <c r="AR99" i="9"/>
  <c r="AT80" i="9"/>
  <c r="AT88" i="9"/>
  <c r="AR78" i="9"/>
  <c r="BA82" i="9"/>
  <c r="AQ98" i="9"/>
  <c r="AT94" i="9"/>
  <c r="AR83" i="9"/>
  <c r="AT82" i="9"/>
  <c r="AQ91" i="9"/>
  <c r="AP78" i="9"/>
  <c r="AS88" i="9"/>
  <c r="AR87" i="9"/>
  <c r="AP69" i="9"/>
  <c r="AP90" i="9"/>
  <c r="AR81" i="9"/>
  <c r="AQ79" i="9"/>
  <c r="BA81" i="9"/>
  <c r="AP87" i="9"/>
  <c r="AT72" i="9"/>
  <c r="AR85" i="9"/>
  <c r="AT97" i="9"/>
  <c r="AT77" i="9"/>
  <c r="AS87" i="9"/>
  <c r="AR100" i="9"/>
  <c r="AR77" i="9"/>
  <c r="AR98" i="9"/>
  <c r="AR76" i="9"/>
  <c r="AR97" i="9"/>
  <c r="AR79" i="9"/>
  <c r="AQ80" i="9"/>
  <c r="AQ92" i="9"/>
  <c r="AR75" i="9"/>
  <c r="AP98" i="9"/>
  <c r="AQ87" i="9"/>
  <c r="BA76" i="9"/>
  <c r="AT86" i="9"/>
  <c r="BA70" i="9"/>
  <c r="AR92" i="9"/>
  <c r="AR69" i="9"/>
  <c r="AS100" i="9"/>
  <c r="AP89" i="9"/>
  <c r="AP73" i="9"/>
  <c r="AR72" i="9"/>
  <c r="AP88" i="9"/>
  <c r="BA75" i="9"/>
  <c r="AT76" i="9"/>
  <c r="AP84" i="9"/>
  <c r="AQ94" i="9"/>
  <c r="AS96" i="9"/>
  <c r="AS69" i="9"/>
  <c r="AQ83" i="9"/>
  <c r="AP85" i="9"/>
  <c r="AT95" i="9"/>
  <c r="AR94" i="9"/>
  <c r="BA69" i="9"/>
  <c r="AS94" i="9"/>
  <c r="BA74" i="9"/>
  <c r="AQ97" i="9"/>
  <c r="AP92" i="9"/>
  <c r="AP91" i="9"/>
  <c r="AS89" i="9"/>
  <c r="AP86" i="9"/>
  <c r="AS91" i="9"/>
  <c r="AS86" i="9"/>
  <c r="AS80" i="9"/>
  <c r="AQ76" i="9"/>
  <c r="AQ77" i="9"/>
  <c r="AS92" i="9"/>
  <c r="AR93" i="9"/>
  <c r="AT74" i="9"/>
  <c r="AT89" i="9"/>
  <c r="AT73" i="9"/>
  <c r="BA78" i="9"/>
  <c r="AP95" i="9"/>
  <c r="BA77" i="9"/>
  <c r="AT93" i="9"/>
  <c r="AQ74" i="9"/>
  <c r="AS75" i="9"/>
  <c r="AS82" i="9"/>
  <c r="AR84" i="9"/>
  <c r="AT71" i="9"/>
  <c r="AQ70" i="9"/>
  <c r="AS97" i="9"/>
  <c r="AS70" i="9"/>
  <c r="AP100" i="9"/>
  <c r="AR80" i="9"/>
  <c r="AT98" i="9"/>
  <c r="AQ99" i="9"/>
  <c r="AP82" i="9"/>
  <c r="AQ81" i="9"/>
  <c r="AQ95" i="9"/>
  <c r="AQ71" i="9"/>
  <c r="AQ73" i="9"/>
  <c r="AP93" i="9"/>
  <c r="AT100" i="9"/>
  <c r="AQ78" i="9"/>
  <c r="AQ90" i="9"/>
  <c r="BA80" i="9"/>
  <c r="AT69" i="9"/>
  <c r="AQ75" i="9"/>
  <c r="AT96" i="9"/>
  <c r="AS74" i="9"/>
  <c r="AQ89" i="9"/>
  <c r="AT70" i="9"/>
  <c r="BA72" i="9"/>
  <c r="AS85" i="9"/>
  <c r="AS98" i="9"/>
  <c r="BA71" i="9"/>
  <c r="AT92" i="9"/>
  <c r="AT75" i="9"/>
  <c r="AP76" i="9"/>
  <c r="AP80" i="9"/>
  <c r="AS73" i="9"/>
  <c r="AT90" i="9"/>
  <c r="AS81" i="9"/>
  <c r="AR88" i="9"/>
  <c r="I52" i="9"/>
  <c r="AR95" i="9"/>
  <c r="J18" i="9"/>
  <c r="I35" i="9"/>
  <c r="I33" i="9"/>
  <c r="H52" i="9"/>
  <c r="AR59" i="9"/>
  <c r="AS93" i="9"/>
  <c r="H25" i="9"/>
  <c r="H35" i="9"/>
  <c r="H44" i="9"/>
  <c r="I59" i="9"/>
  <c r="R60" i="9"/>
  <c r="R58" i="9"/>
  <c r="C52" i="9"/>
  <c r="R17" i="9"/>
  <c r="R52" i="9"/>
  <c r="C41" i="9"/>
  <c r="AS58" i="9"/>
  <c r="AQ59" i="9"/>
  <c r="BA65" i="9"/>
  <c r="AQ33" i="9"/>
  <c r="BA33" i="9"/>
  <c r="BA47" i="9"/>
  <c r="AQ31" i="9"/>
  <c r="AT58" i="9"/>
  <c r="AS34" i="9"/>
  <c r="BA58" i="9"/>
  <c r="AQ58" i="9"/>
  <c r="AQ55" i="9"/>
  <c r="BA32" i="9"/>
  <c r="AR32" i="9"/>
  <c r="AQ32" i="9"/>
  <c r="AT32" i="9"/>
  <c r="BA31" i="9"/>
  <c r="AP31" i="9"/>
  <c r="AS31" i="9"/>
  <c r="AT61" i="9"/>
  <c r="AR61" i="9"/>
  <c r="BA61" i="9"/>
  <c r="AS61" i="9"/>
  <c r="AP61" i="9"/>
  <c r="AQ61" i="9"/>
  <c r="AP59" i="9"/>
  <c r="AS59" i="9"/>
  <c r="BA59" i="9"/>
  <c r="AP57" i="9"/>
  <c r="BA57" i="9"/>
  <c r="AQ57" i="9"/>
  <c r="AR57" i="9"/>
  <c r="AT57" i="9"/>
  <c r="AS57" i="9"/>
  <c r="AQ56" i="9"/>
  <c r="AT56" i="9"/>
  <c r="AT33" i="9"/>
  <c r="AS33" i="9"/>
  <c r="AR31" i="9"/>
  <c r="AP32" i="9"/>
  <c r="AR33" i="9"/>
  <c r="AQ68" i="9"/>
  <c r="AP44" i="9"/>
  <c r="AR43" i="9"/>
  <c r="AP67" i="9"/>
  <c r="AQ37" i="9"/>
  <c r="AT40" i="9"/>
  <c r="AP40" i="9"/>
  <c r="AT39" i="9"/>
  <c r="AS39" i="9"/>
  <c r="BA39" i="9"/>
  <c r="AQ39" i="9"/>
  <c r="AP39" i="9"/>
  <c r="AR39" i="9"/>
  <c r="AT38" i="9"/>
  <c r="AR36" i="9"/>
  <c r="AQ36" i="9"/>
  <c r="AR35" i="9"/>
  <c r="AP35" i="9"/>
  <c r="AT35" i="9"/>
  <c r="BA35" i="9"/>
  <c r="AQ35" i="9"/>
  <c r="AS35" i="9"/>
  <c r="AQ64" i="9"/>
  <c r="AR64" i="9"/>
  <c r="AT64" i="9"/>
  <c r="AS64" i="9"/>
  <c r="BA64" i="9"/>
  <c r="AP64" i="9"/>
  <c r="AS63" i="9"/>
  <c r="AT63" i="9"/>
  <c r="BA63" i="9"/>
  <c r="AP63" i="9"/>
  <c r="AR63" i="9"/>
  <c r="AQ63" i="9"/>
  <c r="AP62" i="9"/>
  <c r="AT62" i="9"/>
  <c r="AQ62" i="9"/>
  <c r="BA62" i="9"/>
  <c r="AS62" i="9"/>
  <c r="AR62" i="9"/>
  <c r="BA60" i="9"/>
  <c r="AP60" i="9"/>
  <c r="AS60" i="9"/>
  <c r="AT60" i="9"/>
  <c r="AQ60" i="9"/>
  <c r="AR60" i="9"/>
  <c r="BA53" i="9"/>
  <c r="AT53" i="9"/>
  <c r="AP53" i="9"/>
  <c r="AS53" i="9"/>
  <c r="AQ53" i="9"/>
  <c r="AR53" i="9"/>
  <c r="AP45" i="9"/>
  <c r="AS45" i="9"/>
  <c r="AQ45" i="9"/>
  <c r="BA45" i="9"/>
  <c r="AT45" i="9"/>
  <c r="AR45" i="9"/>
  <c r="AT42" i="9"/>
  <c r="BA42" i="9"/>
  <c r="AQ42" i="9"/>
  <c r="AS42" i="9"/>
  <c r="AP42" i="9"/>
  <c r="AR42" i="9"/>
  <c r="AR41" i="9"/>
  <c r="AP41" i="9"/>
  <c r="AS54" i="9"/>
  <c r="AR54" i="9"/>
  <c r="AT54" i="9"/>
  <c r="AP54" i="9"/>
  <c r="AQ54" i="9"/>
  <c r="BA54" i="9"/>
  <c r="AR52" i="9"/>
  <c r="AQ50" i="9"/>
  <c r="AR50" i="9"/>
  <c r="AT49" i="9"/>
  <c r="AQ48" i="9"/>
  <c r="AS48" i="9"/>
  <c r="AT48" i="9"/>
  <c r="AR48" i="9"/>
  <c r="BA48" i="9"/>
  <c r="AP48" i="9"/>
  <c r="AS43" i="9"/>
  <c r="AQ51" i="9"/>
  <c r="BA51" i="9"/>
  <c r="AS67" i="9"/>
  <c r="BA37" i="9"/>
  <c r="BA34" i="9"/>
  <c r="AP55" i="9"/>
  <c r="AS55" i="9"/>
  <c r="AT55" i="9"/>
  <c r="AS52" i="9"/>
  <c r="AT52" i="9"/>
  <c r="BA52" i="9"/>
  <c r="AS51" i="9"/>
  <c r="AT51" i="9"/>
  <c r="AP50" i="9"/>
  <c r="AS50" i="9"/>
  <c r="AT50" i="9"/>
  <c r="AP49" i="9"/>
  <c r="BA49" i="9"/>
  <c r="AQ49" i="9"/>
  <c r="BA44" i="9"/>
  <c r="AS44" i="9"/>
  <c r="AT44" i="9"/>
  <c r="AR44" i="9"/>
  <c r="BA43" i="9"/>
  <c r="AQ43" i="9"/>
  <c r="AT43" i="9"/>
  <c r="AP38" i="9"/>
  <c r="AQ38" i="9"/>
  <c r="AS38" i="9"/>
  <c r="AP51" i="9"/>
  <c r="AR49" i="9"/>
  <c r="AP52" i="9"/>
  <c r="AR38" i="9"/>
  <c r="AQ44" i="9"/>
  <c r="AR55" i="9"/>
  <c r="AS68" i="9"/>
  <c r="AP68" i="9"/>
  <c r="BA68" i="9"/>
  <c r="AR68" i="9"/>
  <c r="AT67" i="9"/>
  <c r="AQ67" i="9"/>
  <c r="BA67" i="9"/>
  <c r="BA66" i="9"/>
  <c r="AP66" i="9"/>
  <c r="AQ66" i="9"/>
  <c r="AR66" i="9"/>
  <c r="AT66" i="9"/>
  <c r="AS65" i="9"/>
  <c r="AR65" i="9"/>
  <c r="AQ65" i="9"/>
  <c r="AP65" i="9"/>
  <c r="AQ41" i="9"/>
  <c r="BA41" i="9"/>
  <c r="AT41" i="9"/>
  <c r="AS40" i="9"/>
  <c r="AQ40" i="9"/>
  <c r="BA40" i="9"/>
  <c r="AS37" i="9"/>
  <c r="AT37" i="9"/>
  <c r="AR37" i="9"/>
  <c r="AS36" i="9"/>
  <c r="BA36" i="9"/>
  <c r="AT36" i="9"/>
  <c r="AP34" i="9"/>
  <c r="AR34" i="9"/>
  <c r="AQ34" i="9"/>
  <c r="AT34" i="9"/>
  <c r="AR51" i="9"/>
  <c r="AP43" i="9"/>
  <c r="AS49" i="9"/>
  <c r="BA50" i="9"/>
  <c r="AS41" i="9"/>
  <c r="AP36" i="9"/>
  <c r="BA38" i="9"/>
  <c r="AR40" i="9"/>
  <c r="AQ52" i="9"/>
  <c r="BA55" i="9"/>
  <c r="AT65" i="9"/>
  <c r="S17" i="9"/>
  <c r="AU13" i="9"/>
  <c r="AW13" i="9"/>
  <c r="AY13" i="9"/>
  <c r="AN22" i="9"/>
  <c r="AO22" i="9"/>
  <c r="AU18" i="9"/>
  <c r="AW18" i="9"/>
  <c r="AY18" i="9"/>
  <c r="AN19" i="9"/>
  <c r="AO19" i="9"/>
  <c r="AU22" i="9"/>
  <c r="AW22" i="9"/>
  <c r="AY22" i="9"/>
  <c r="AN25" i="9"/>
  <c r="AO25" i="9"/>
  <c r="AU17" i="9"/>
  <c r="AW17" i="9"/>
  <c r="AU26" i="9"/>
  <c r="AW26" i="9"/>
  <c r="AU28" i="9"/>
  <c r="AW28" i="9"/>
  <c r="AN14" i="9"/>
  <c r="AO14" i="9"/>
  <c r="AU14" i="9"/>
  <c r="AW14" i="9"/>
  <c r="AY14" i="9"/>
  <c r="J28" i="9"/>
  <c r="J27" i="9"/>
  <c r="J35" i="9"/>
  <c r="J51" i="9"/>
  <c r="J20" i="9"/>
  <c r="J33" i="9"/>
  <c r="J65" i="9"/>
  <c r="J49" i="9"/>
  <c r="J10" i="9"/>
  <c r="J11" i="9"/>
  <c r="J44" i="9"/>
  <c r="J34" i="9"/>
  <c r="J43" i="9"/>
  <c r="J66" i="9"/>
  <c r="J19" i="9"/>
  <c r="AU21" i="9"/>
  <c r="AW21" i="9"/>
  <c r="AN26" i="9"/>
  <c r="AO26" i="9"/>
  <c r="AN15" i="9"/>
  <c r="AO15" i="9"/>
  <c r="AU29" i="9"/>
  <c r="AW29" i="9"/>
  <c r="AN17" i="9"/>
  <c r="AO17" i="9"/>
  <c r="J26" i="9"/>
  <c r="J67" i="9"/>
  <c r="J36" i="9"/>
  <c r="J17" i="9"/>
  <c r="AN23" i="9"/>
  <c r="AO23" i="9"/>
  <c r="AN20" i="9"/>
  <c r="AO20" i="9"/>
  <c r="AQ20" i="9"/>
  <c r="AN30" i="9"/>
  <c r="AO30" i="9"/>
  <c r="AU16" i="9"/>
  <c r="AW16" i="9"/>
  <c r="AU19" i="9"/>
  <c r="AW19" i="9"/>
  <c r="AY19" i="9"/>
  <c r="AY52" i="9"/>
  <c r="AU30" i="9"/>
  <c r="AW30" i="9"/>
  <c r="J68" i="9"/>
  <c r="AY41" i="9"/>
  <c r="R67" i="9"/>
  <c r="AY43" i="9"/>
  <c r="I25" i="9"/>
  <c r="J25" i="9"/>
  <c r="AP33" i="9"/>
  <c r="AY54" i="9"/>
  <c r="R68" i="9"/>
  <c r="AY64" i="9"/>
  <c r="AP58" i="9"/>
  <c r="AY47" i="9"/>
  <c r="AY56" i="9"/>
  <c r="R66" i="9"/>
  <c r="R34" i="9"/>
  <c r="AS15" i="9"/>
  <c r="AP15" i="9"/>
  <c r="AQ15" i="9"/>
  <c r="AQ25" i="9"/>
  <c r="AS22" i="9"/>
  <c r="AR22" i="9"/>
  <c r="AP19" i="9"/>
  <c r="AS19" i="9"/>
  <c r="AR19" i="9"/>
  <c r="BA19" i="9"/>
  <c r="AT19" i="9"/>
  <c r="AQ19" i="9"/>
  <c r="BA20" i="9"/>
  <c r="AS20" i="9"/>
  <c r="AP20" i="9"/>
  <c r="AR20" i="9"/>
  <c r="AR26" i="9"/>
  <c r="AP26" i="9"/>
  <c r="AQ26" i="9"/>
  <c r="AT26" i="9"/>
  <c r="BA26" i="9"/>
  <c r="AS26" i="9"/>
  <c r="AS23" i="9"/>
  <c r="V13" i="9"/>
  <c r="AS30" i="9"/>
  <c r="AY49" i="9"/>
  <c r="AY48" i="9"/>
  <c r="AY59" i="9"/>
  <c r="AS47" i="9"/>
  <c r="AP47" i="9"/>
  <c r="AT47" i="9"/>
  <c r="BA30" i="9"/>
  <c r="AR30" i="9"/>
  <c r="AY36" i="9"/>
  <c r="AY62" i="9"/>
  <c r="AY44" i="9"/>
  <c r="AR15" i="9"/>
  <c r="AT15" i="9"/>
  <c r="AY21" i="9"/>
  <c r="AY28" i="9"/>
  <c r="AY17" i="9"/>
  <c r="AY58" i="9"/>
  <c r="AY46" i="9"/>
  <c r="AY35" i="9"/>
  <c r="AY53" i="9"/>
  <c r="AY60" i="9"/>
  <c r="AY38" i="9"/>
  <c r="AY37" i="9"/>
  <c r="AY40" i="9"/>
  <c r="AY51" i="9"/>
  <c r="AY33" i="9"/>
  <c r="AY57" i="9"/>
  <c r="AY30" i="9"/>
  <c r="AY45" i="9"/>
  <c r="AY32" i="9"/>
  <c r="AP56" i="9"/>
  <c r="BA56" i="9"/>
  <c r="AS56" i="9"/>
  <c r="AP46" i="9"/>
  <c r="AT46" i="9"/>
  <c r="AS46" i="9"/>
  <c r="AQ46" i="9"/>
  <c r="AR46" i="9"/>
  <c r="AQ23" i="9"/>
  <c r="AT23" i="9"/>
  <c r="AR25" i="9"/>
  <c r="AR17" i="9"/>
  <c r="AY16" i="9"/>
  <c r="BA23" i="9"/>
  <c r="AT20" i="9"/>
  <c r="AP30" i="9"/>
  <c r="BA25" i="9"/>
  <c r="BA15" i="9"/>
  <c r="BA17" i="9"/>
  <c r="AY31" i="9"/>
  <c r="AY39" i="9"/>
  <c r="AY61" i="9"/>
  <c r="AY42" i="9"/>
  <c r="AY63" i="9"/>
  <c r="AR47" i="9"/>
  <c r="AY29" i="9"/>
  <c r="AY26" i="9"/>
  <c r="AR56" i="9"/>
  <c r="AQ47" i="9"/>
  <c r="BA46" i="9"/>
  <c r="AT17" i="9"/>
  <c r="AS17" i="9"/>
  <c r="AQ17" i="9"/>
  <c r="AP17" i="9"/>
  <c r="AQ30" i="9"/>
  <c r="AT30" i="9"/>
  <c r="AY23" i="9"/>
  <c r="AY50" i="9"/>
  <c r="AY34" i="9"/>
  <c r="AN24" i="9"/>
  <c r="AO24" i="9"/>
  <c r="AN29" i="9"/>
  <c r="AO29" i="9"/>
  <c r="AN28" i="9"/>
  <c r="AO28" i="9"/>
  <c r="AQ28" i="9"/>
  <c r="AN18" i="9"/>
  <c r="AO18" i="9"/>
  <c r="AU25" i="9"/>
  <c r="AW25" i="9"/>
  <c r="AY25" i="9"/>
  <c r="AU20" i="9"/>
  <c r="AW20" i="9"/>
  <c r="AY20" i="9"/>
  <c r="AN16" i="9"/>
  <c r="AO16" i="9"/>
  <c r="AU15" i="9"/>
  <c r="AW15" i="9"/>
  <c r="AY15" i="9"/>
  <c r="AN21" i="9"/>
  <c r="AO21" i="9"/>
  <c r="AN13" i="9"/>
  <c r="AO13" i="9"/>
  <c r="BA13" i="9"/>
  <c r="AY55" i="9"/>
  <c r="AS13" i="9"/>
  <c r="AT13" i="9"/>
  <c r="AP13" i="9"/>
  <c r="AR13" i="9"/>
  <c r="AQ13" i="9"/>
  <c r="BA28" i="9"/>
  <c r="AT28" i="9"/>
  <c r="AR28" i="9"/>
  <c r="AP28" i="9"/>
  <c r="AS28" i="9"/>
  <c r="AQ21" i="9"/>
  <c r="AR21" i="9"/>
  <c r="AT21" i="9"/>
  <c r="BA21" i="9"/>
  <c r="AS21" i="9"/>
  <c r="AP21" i="9"/>
  <c r="AT18" i="9"/>
  <c r="AQ18" i="9"/>
  <c r="BA18" i="9"/>
  <c r="AR18" i="9"/>
  <c r="AS18" i="9"/>
  <c r="AP18" i="9"/>
  <c r="AQ24" i="9"/>
  <c r="AR24" i="9"/>
  <c r="AP24" i="9"/>
  <c r="BA24" i="9"/>
  <c r="AT24" i="9"/>
  <c r="AS24" i="9"/>
  <c r="AP16" i="9"/>
  <c r="BA16" i="9"/>
  <c r="AT16" i="9"/>
  <c r="AS16" i="9"/>
  <c r="AQ16" i="9"/>
  <c r="AR16" i="9"/>
  <c r="AT29" i="9"/>
  <c r="AP29" i="9"/>
  <c r="AS29" i="9"/>
  <c r="AQ29" i="9"/>
  <c r="AR29" i="9"/>
  <c r="BA29" i="9"/>
  <c r="AQ14" i="9"/>
  <c r="BA14" i="9"/>
  <c r="AS14" i="9"/>
  <c r="AP14" i="9"/>
  <c r="AR14" i="9"/>
  <c r="AT14" i="9"/>
  <c r="AP22" i="9"/>
  <c r="BA22" i="9"/>
  <c r="AT22" i="9"/>
  <c r="AQ22" i="9"/>
  <c r="AP25" i="9"/>
  <c r="AS25" i="9"/>
  <c r="AT25" i="9"/>
  <c r="AR23" i="9"/>
  <c r="AP23" i="9"/>
  <c r="AU24" i="9"/>
  <c r="AW24" i="9"/>
  <c r="AY24" i="9"/>
  <c r="AU27" i="9"/>
  <c r="AW27" i="9"/>
  <c r="AY27" i="9"/>
  <c r="AN27" i="9"/>
  <c r="AO27" i="9"/>
  <c r="BA27" i="9"/>
  <c r="AR27" i="9"/>
  <c r="AT27" i="9"/>
  <c r="AP27" i="9"/>
  <c r="AQ27" i="9"/>
  <c r="AS27" i="9"/>
  <c r="E1" i="20"/>
  <c r="E2" i="20"/>
  <c r="V2" i="20" s="1"/>
  <c r="I2" i="20"/>
  <c r="I47" i="20" s="1"/>
  <c r="G7" i="20"/>
  <c r="G5" i="20"/>
  <c r="F7" i="20" s="1"/>
  <c r="W7" i="20" s="1"/>
  <c r="A5" i="20"/>
  <c r="G6" i="20"/>
  <c r="H6" i="20" s="1"/>
  <c r="J6" i="20"/>
  <c r="AT6" i="20" s="1"/>
  <c r="Z6" i="20"/>
  <c r="AP6" i="20"/>
  <c r="I7" i="20"/>
  <c r="AA7" i="20" s="1"/>
  <c r="A9" i="20"/>
  <c r="K18" i="20"/>
  <c r="K28" i="20"/>
  <c r="K38" i="20"/>
  <c r="K53" i="20"/>
  <c r="K63" i="20"/>
  <c r="K73" i="20"/>
  <c r="K83" i="20"/>
  <c r="D9" i="20"/>
  <c r="C9" i="20"/>
  <c r="G9" i="20"/>
  <c r="N9" i="20"/>
  <c r="O9" i="20"/>
  <c r="P9" i="20"/>
  <c r="Q9" i="20"/>
  <c r="U9" i="20"/>
  <c r="T9" i="20" s="1"/>
  <c r="X9" i="20"/>
  <c r="B18" i="20"/>
  <c r="B28" i="20"/>
  <c r="B38" i="20"/>
  <c r="B53" i="20"/>
  <c r="B63" i="20"/>
  <c r="B73" i="20"/>
  <c r="B83" i="20"/>
  <c r="U10" i="20"/>
  <c r="T10" i="20"/>
  <c r="U11" i="20"/>
  <c r="T11" i="20" s="1"/>
  <c r="U12" i="20"/>
  <c r="T12" i="20" s="1"/>
  <c r="U13" i="20"/>
  <c r="T13" i="20" s="1"/>
  <c r="U14" i="20"/>
  <c r="T14" i="20" s="1"/>
  <c r="A10" i="20"/>
  <c r="D10" i="20"/>
  <c r="G10" i="20"/>
  <c r="N10" i="20"/>
  <c r="O10" i="20"/>
  <c r="P10" i="20"/>
  <c r="Q10" i="20"/>
  <c r="X10" i="20"/>
  <c r="A11" i="20"/>
  <c r="D11" i="20"/>
  <c r="C11" i="20"/>
  <c r="G11" i="20"/>
  <c r="N11" i="20"/>
  <c r="O11" i="20"/>
  <c r="P11" i="20"/>
  <c r="Q11" i="20"/>
  <c r="X11" i="20"/>
  <c r="A12" i="20"/>
  <c r="C12" i="20"/>
  <c r="D12" i="20"/>
  <c r="G12" i="20"/>
  <c r="N12" i="20"/>
  <c r="O12" i="20"/>
  <c r="P12" i="20"/>
  <c r="Q12" i="20"/>
  <c r="X12" i="20"/>
  <c r="A13" i="20"/>
  <c r="D13" i="20"/>
  <c r="G13" i="20"/>
  <c r="N13" i="20"/>
  <c r="R13" i="20"/>
  <c r="O13" i="20"/>
  <c r="P13" i="20"/>
  <c r="Q13" i="20"/>
  <c r="X13" i="20"/>
  <c r="A14" i="20"/>
  <c r="D14" i="20"/>
  <c r="C14" i="20"/>
  <c r="G14" i="20"/>
  <c r="N14" i="20"/>
  <c r="O14" i="20"/>
  <c r="P14" i="20"/>
  <c r="R14" i="20"/>
  <c r="Q14" i="20"/>
  <c r="X14" i="20"/>
  <c r="U19" i="20"/>
  <c r="T19" i="20" s="1"/>
  <c r="U20" i="20"/>
  <c r="T20" i="20" s="1"/>
  <c r="U21" i="20"/>
  <c r="T21" i="20" s="1"/>
  <c r="U22" i="20"/>
  <c r="T22" i="20" s="1"/>
  <c r="U23" i="20"/>
  <c r="T23" i="20" s="1"/>
  <c r="U24" i="20"/>
  <c r="T24" i="20" s="1"/>
  <c r="G16" i="20"/>
  <c r="H16" i="20" s="1"/>
  <c r="Z16" i="20"/>
  <c r="E17" i="20"/>
  <c r="A18" i="20"/>
  <c r="C18" i="20"/>
  <c r="D18" i="20"/>
  <c r="E18" i="20"/>
  <c r="F18" i="20"/>
  <c r="G18" i="20"/>
  <c r="H18" i="20"/>
  <c r="I18" i="20"/>
  <c r="J18" i="20"/>
  <c r="L18" i="20"/>
  <c r="M18" i="20"/>
  <c r="N18" i="20"/>
  <c r="O18" i="20"/>
  <c r="P18" i="20"/>
  <c r="Q18" i="20"/>
  <c r="R18" i="20"/>
  <c r="S18" i="20"/>
  <c r="A19" i="20"/>
  <c r="D19" i="20"/>
  <c r="C19" i="20"/>
  <c r="E19" i="20"/>
  <c r="G19" i="20"/>
  <c r="N19" i="20"/>
  <c r="O19" i="20"/>
  <c r="P19" i="20"/>
  <c r="Q19" i="20"/>
  <c r="X19" i="20"/>
  <c r="A20" i="20"/>
  <c r="D20" i="20"/>
  <c r="C20" i="20"/>
  <c r="E20" i="20"/>
  <c r="G20" i="20"/>
  <c r="N20" i="20"/>
  <c r="O20" i="20"/>
  <c r="P20" i="20"/>
  <c r="Q20" i="20"/>
  <c r="X20" i="20"/>
  <c r="A21" i="20"/>
  <c r="D21" i="20"/>
  <c r="E21" i="20"/>
  <c r="G21" i="20"/>
  <c r="N21" i="20"/>
  <c r="O21" i="20"/>
  <c r="P21" i="20"/>
  <c r="Q21" i="20"/>
  <c r="X21" i="20"/>
  <c r="A22" i="20"/>
  <c r="D22" i="20"/>
  <c r="C22" i="20"/>
  <c r="E22" i="20"/>
  <c r="G22" i="20"/>
  <c r="N22" i="20"/>
  <c r="O22" i="20"/>
  <c r="P22" i="20"/>
  <c r="Q22" i="20"/>
  <c r="X22" i="20"/>
  <c r="A23" i="20"/>
  <c r="D23" i="20"/>
  <c r="C23" i="20"/>
  <c r="E23" i="20"/>
  <c r="G23" i="20"/>
  <c r="N23" i="20"/>
  <c r="O23" i="20"/>
  <c r="P23" i="20"/>
  <c r="Q23" i="20"/>
  <c r="X23" i="20"/>
  <c r="A24" i="20"/>
  <c r="D24" i="20"/>
  <c r="E24" i="20"/>
  <c r="G24" i="20"/>
  <c r="N24" i="20"/>
  <c r="O24" i="20"/>
  <c r="P24" i="20"/>
  <c r="Q24" i="20"/>
  <c r="X24" i="20"/>
  <c r="G26" i="20"/>
  <c r="H26" i="20" s="1"/>
  <c r="E27" i="20"/>
  <c r="A28" i="20"/>
  <c r="C28" i="20"/>
  <c r="D28" i="20"/>
  <c r="E28" i="20"/>
  <c r="F28" i="20"/>
  <c r="G28" i="20"/>
  <c r="H28" i="20"/>
  <c r="I28" i="20"/>
  <c r="J28" i="20"/>
  <c r="L28" i="20"/>
  <c r="M28" i="20"/>
  <c r="N28" i="20"/>
  <c r="O28" i="20"/>
  <c r="P28" i="20"/>
  <c r="Q28" i="20"/>
  <c r="R28" i="20"/>
  <c r="S28" i="20"/>
  <c r="A29" i="20"/>
  <c r="D29" i="20"/>
  <c r="C29" i="20"/>
  <c r="E29" i="20"/>
  <c r="G29" i="20"/>
  <c r="N29" i="20"/>
  <c r="O29" i="20"/>
  <c r="P29" i="20"/>
  <c r="Q29" i="20"/>
  <c r="A30" i="20"/>
  <c r="D30" i="20"/>
  <c r="E30" i="20"/>
  <c r="G30" i="20"/>
  <c r="N30" i="20"/>
  <c r="O30" i="20"/>
  <c r="P30" i="20"/>
  <c r="Q30" i="20"/>
  <c r="A31" i="20"/>
  <c r="D31" i="20"/>
  <c r="C31" i="20"/>
  <c r="E31" i="20"/>
  <c r="G31" i="20"/>
  <c r="N31" i="20"/>
  <c r="O31" i="20"/>
  <c r="P31" i="20"/>
  <c r="Q31" i="20"/>
  <c r="R31" i="20"/>
  <c r="A32" i="20"/>
  <c r="D32" i="20"/>
  <c r="E32" i="20"/>
  <c r="G32" i="20"/>
  <c r="N32" i="20"/>
  <c r="O32" i="20"/>
  <c r="P32" i="20"/>
  <c r="Q32" i="20"/>
  <c r="A33" i="20"/>
  <c r="D33" i="20"/>
  <c r="C33" i="20"/>
  <c r="E33" i="20"/>
  <c r="G33" i="20"/>
  <c r="N33" i="20"/>
  <c r="O33" i="20"/>
  <c r="R33" i="20"/>
  <c r="P33" i="20"/>
  <c r="Q33" i="20"/>
  <c r="A34" i="20"/>
  <c r="D34" i="20"/>
  <c r="C34" i="20"/>
  <c r="E34" i="20"/>
  <c r="G34" i="20"/>
  <c r="N34" i="20"/>
  <c r="O34" i="20"/>
  <c r="P34" i="20"/>
  <c r="Q34" i="20"/>
  <c r="G36" i="20"/>
  <c r="H36" i="20" s="1"/>
  <c r="E37" i="20"/>
  <c r="A38" i="20"/>
  <c r="C38" i="20"/>
  <c r="D38" i="20"/>
  <c r="E38" i="20"/>
  <c r="F38" i="20"/>
  <c r="G38" i="20"/>
  <c r="H38" i="20"/>
  <c r="I38" i="20"/>
  <c r="J38" i="20"/>
  <c r="L38" i="20"/>
  <c r="M38" i="20"/>
  <c r="N38" i="20"/>
  <c r="O38" i="20"/>
  <c r="P38" i="20"/>
  <c r="Q38" i="20"/>
  <c r="R38" i="20"/>
  <c r="S38" i="20"/>
  <c r="A39" i="20"/>
  <c r="D39" i="20"/>
  <c r="C39" i="20"/>
  <c r="E39" i="20"/>
  <c r="G39" i="20"/>
  <c r="N39" i="20"/>
  <c r="O39" i="20"/>
  <c r="R39" i="20"/>
  <c r="P39" i="20"/>
  <c r="Q39" i="20"/>
  <c r="A40" i="20"/>
  <c r="D40" i="20"/>
  <c r="E40" i="20"/>
  <c r="G40" i="20"/>
  <c r="N40" i="20"/>
  <c r="R40" i="20"/>
  <c r="O40" i="20"/>
  <c r="P40" i="20"/>
  <c r="Q40" i="20"/>
  <c r="A41" i="20"/>
  <c r="D41" i="20"/>
  <c r="E41" i="20"/>
  <c r="G41" i="20"/>
  <c r="N41" i="20"/>
  <c r="O41" i="20"/>
  <c r="P41" i="20"/>
  <c r="Q41" i="20"/>
  <c r="A42" i="20"/>
  <c r="D42" i="20"/>
  <c r="C42" i="20"/>
  <c r="E42" i="20"/>
  <c r="G42" i="20"/>
  <c r="N42" i="20"/>
  <c r="O42" i="20"/>
  <c r="P42" i="20"/>
  <c r="Q42" i="20"/>
  <c r="A43" i="20"/>
  <c r="D43" i="20"/>
  <c r="C43" i="20"/>
  <c r="E43" i="20"/>
  <c r="G43" i="20"/>
  <c r="N43" i="20"/>
  <c r="O43" i="20"/>
  <c r="P43" i="20"/>
  <c r="Q43" i="20"/>
  <c r="A44" i="20"/>
  <c r="C44" i="20"/>
  <c r="D44" i="20"/>
  <c r="E44" i="20"/>
  <c r="G44" i="20"/>
  <c r="N44" i="20"/>
  <c r="O44" i="20"/>
  <c r="P44" i="20"/>
  <c r="Q44" i="20"/>
  <c r="G50" i="20"/>
  <c r="G51" i="20"/>
  <c r="H51" i="20" s="1"/>
  <c r="E52" i="20"/>
  <c r="A53" i="20"/>
  <c r="C53" i="20"/>
  <c r="D53" i="20"/>
  <c r="E53" i="20"/>
  <c r="F53" i="20"/>
  <c r="G53" i="20"/>
  <c r="H53" i="20"/>
  <c r="I53" i="20"/>
  <c r="J53" i="20"/>
  <c r="L53" i="20"/>
  <c r="M53" i="20"/>
  <c r="N53" i="20"/>
  <c r="O53" i="20"/>
  <c r="P53" i="20"/>
  <c r="Q53" i="20"/>
  <c r="R53" i="20"/>
  <c r="S53" i="20"/>
  <c r="A54" i="20"/>
  <c r="D54" i="20"/>
  <c r="C54" i="20"/>
  <c r="E54" i="20"/>
  <c r="G54" i="20"/>
  <c r="N54" i="20"/>
  <c r="O54" i="20"/>
  <c r="R54" i="20"/>
  <c r="P54" i="20"/>
  <c r="Q54" i="20"/>
  <c r="A55" i="20"/>
  <c r="D55" i="20"/>
  <c r="C55" i="20"/>
  <c r="E55" i="20"/>
  <c r="G55" i="20"/>
  <c r="N55" i="20"/>
  <c r="O55" i="20"/>
  <c r="P55" i="20"/>
  <c r="Q55" i="20"/>
  <c r="A56" i="20"/>
  <c r="D56" i="20"/>
  <c r="C56" i="20"/>
  <c r="E56" i="20"/>
  <c r="G56" i="20"/>
  <c r="N56" i="20"/>
  <c r="O56" i="20"/>
  <c r="P56" i="20"/>
  <c r="Q56" i="20"/>
  <c r="A57" i="20"/>
  <c r="D57" i="20"/>
  <c r="C57" i="20"/>
  <c r="E57" i="20"/>
  <c r="G57" i="20"/>
  <c r="N57" i="20"/>
  <c r="O57" i="20"/>
  <c r="R57" i="20"/>
  <c r="P57" i="20"/>
  <c r="Q57" i="20"/>
  <c r="A58" i="20"/>
  <c r="D58" i="20"/>
  <c r="E58" i="20"/>
  <c r="G58" i="20"/>
  <c r="N58" i="20"/>
  <c r="R58" i="20"/>
  <c r="O58" i="20"/>
  <c r="P58" i="20"/>
  <c r="Q58" i="20"/>
  <c r="A59" i="20"/>
  <c r="D59" i="20"/>
  <c r="E59" i="20"/>
  <c r="G59" i="20"/>
  <c r="N59" i="20"/>
  <c r="O59" i="20"/>
  <c r="P59" i="20"/>
  <c r="Q59" i="20"/>
  <c r="G61" i="20"/>
  <c r="H61" i="20" s="1"/>
  <c r="E62" i="20"/>
  <c r="A63" i="20"/>
  <c r="C63" i="20"/>
  <c r="D63" i="20"/>
  <c r="E63" i="20"/>
  <c r="F63" i="20"/>
  <c r="G63" i="20"/>
  <c r="H63" i="20"/>
  <c r="I63" i="20"/>
  <c r="J63" i="20"/>
  <c r="L63" i="20"/>
  <c r="M63" i="20"/>
  <c r="N63" i="20"/>
  <c r="O63" i="20"/>
  <c r="P63" i="20"/>
  <c r="Q63" i="20"/>
  <c r="R63" i="20"/>
  <c r="S63" i="20"/>
  <c r="A64" i="20"/>
  <c r="D64" i="20"/>
  <c r="E64" i="20"/>
  <c r="G64" i="20"/>
  <c r="N64" i="20"/>
  <c r="O64" i="20"/>
  <c r="P64" i="20"/>
  <c r="Q64" i="20"/>
  <c r="A65" i="20"/>
  <c r="D65" i="20"/>
  <c r="C65" i="20"/>
  <c r="E65" i="20"/>
  <c r="G65" i="20"/>
  <c r="N65" i="20"/>
  <c r="O65" i="20"/>
  <c r="P65" i="20"/>
  <c r="Q65" i="20"/>
  <c r="A66" i="20"/>
  <c r="D66" i="20"/>
  <c r="C66" i="20"/>
  <c r="E66" i="20"/>
  <c r="G66" i="20"/>
  <c r="N66" i="20"/>
  <c r="R66" i="20"/>
  <c r="O66" i="20"/>
  <c r="P66" i="20"/>
  <c r="Q66" i="20"/>
  <c r="A67" i="20"/>
  <c r="D67" i="20"/>
  <c r="C67" i="20"/>
  <c r="E67" i="20"/>
  <c r="G67" i="20"/>
  <c r="N67" i="20"/>
  <c r="O67" i="20"/>
  <c r="P67" i="20"/>
  <c r="Q67" i="20"/>
  <c r="A68" i="20"/>
  <c r="D68" i="20"/>
  <c r="C68" i="20"/>
  <c r="E68" i="20"/>
  <c r="G68" i="20"/>
  <c r="N68" i="20"/>
  <c r="O68" i="20"/>
  <c r="R68" i="20"/>
  <c r="P68" i="20"/>
  <c r="Q68" i="20"/>
  <c r="A69" i="20"/>
  <c r="C69" i="20"/>
  <c r="D69" i="20"/>
  <c r="E69" i="20"/>
  <c r="G69" i="20"/>
  <c r="N69" i="20"/>
  <c r="O69" i="20"/>
  <c r="P69" i="20"/>
  <c r="Q69" i="20"/>
  <c r="G71" i="20"/>
  <c r="H71" i="20" s="1"/>
  <c r="E72" i="20"/>
  <c r="A73" i="20"/>
  <c r="C73" i="20"/>
  <c r="D73" i="20"/>
  <c r="E73" i="20"/>
  <c r="F73" i="20"/>
  <c r="G73" i="20"/>
  <c r="H73" i="20"/>
  <c r="I73" i="20"/>
  <c r="J73" i="20"/>
  <c r="L73" i="20"/>
  <c r="M73" i="20"/>
  <c r="N73" i="20"/>
  <c r="O73" i="20"/>
  <c r="P73" i="20"/>
  <c r="Q73" i="20"/>
  <c r="R73" i="20"/>
  <c r="S73" i="20"/>
  <c r="A74" i="20"/>
  <c r="D74" i="20"/>
  <c r="C74" i="20"/>
  <c r="E74" i="20"/>
  <c r="G74" i="20"/>
  <c r="N74" i="20"/>
  <c r="O74" i="20"/>
  <c r="R74" i="20"/>
  <c r="P74" i="20"/>
  <c r="Q74" i="20"/>
  <c r="A75" i="20"/>
  <c r="D75" i="20"/>
  <c r="E75" i="20"/>
  <c r="G75" i="20"/>
  <c r="N75" i="20"/>
  <c r="O75" i="20"/>
  <c r="P75" i="20"/>
  <c r="Q75" i="20"/>
  <c r="A76" i="20"/>
  <c r="D76" i="20"/>
  <c r="E76" i="20"/>
  <c r="G76" i="20"/>
  <c r="N76" i="20"/>
  <c r="R76" i="20"/>
  <c r="O76" i="20"/>
  <c r="P76" i="20"/>
  <c r="Q76" i="20"/>
  <c r="A77" i="20"/>
  <c r="D77" i="20"/>
  <c r="E77" i="20"/>
  <c r="G77" i="20"/>
  <c r="N77" i="20"/>
  <c r="O77" i="20"/>
  <c r="P77" i="20"/>
  <c r="Q77" i="20"/>
  <c r="A78" i="20"/>
  <c r="D78" i="20"/>
  <c r="E78" i="20"/>
  <c r="G78" i="20"/>
  <c r="N78" i="20"/>
  <c r="O78" i="20"/>
  <c r="P78" i="20"/>
  <c r="Q78" i="20"/>
  <c r="A79" i="20"/>
  <c r="D79" i="20"/>
  <c r="C79" i="20"/>
  <c r="E79" i="20"/>
  <c r="G79" i="20"/>
  <c r="N79" i="20"/>
  <c r="O79" i="20"/>
  <c r="P79" i="20"/>
  <c r="Q79" i="20"/>
  <c r="G81" i="20"/>
  <c r="H81" i="20" s="1"/>
  <c r="E82" i="20"/>
  <c r="A83" i="20"/>
  <c r="C83" i="20"/>
  <c r="D83" i="20"/>
  <c r="E83" i="20"/>
  <c r="F83" i="20"/>
  <c r="G83" i="20"/>
  <c r="H83" i="20"/>
  <c r="I83" i="20"/>
  <c r="J83" i="20"/>
  <c r="L83" i="20"/>
  <c r="M83" i="20"/>
  <c r="N83" i="20"/>
  <c r="O83" i="20"/>
  <c r="P83" i="20"/>
  <c r="Q83" i="20"/>
  <c r="R83" i="20"/>
  <c r="S83" i="20"/>
  <c r="A84" i="20"/>
  <c r="D84" i="20"/>
  <c r="C84" i="20"/>
  <c r="E84" i="20"/>
  <c r="G84" i="20"/>
  <c r="N84" i="20"/>
  <c r="O84" i="20"/>
  <c r="P84" i="20"/>
  <c r="Q84" i="20"/>
  <c r="A85" i="20"/>
  <c r="D85" i="20"/>
  <c r="C85" i="20"/>
  <c r="E85" i="20"/>
  <c r="G85" i="20"/>
  <c r="N85" i="20"/>
  <c r="O85" i="20"/>
  <c r="P85" i="20"/>
  <c r="Q85" i="20"/>
  <c r="A86" i="20"/>
  <c r="D86" i="20"/>
  <c r="E86" i="20"/>
  <c r="G86" i="20"/>
  <c r="N86" i="20"/>
  <c r="O86" i="20"/>
  <c r="P86" i="20"/>
  <c r="Q86" i="20"/>
  <c r="A87" i="20"/>
  <c r="D87" i="20"/>
  <c r="C87" i="20"/>
  <c r="E87" i="20"/>
  <c r="G87" i="20"/>
  <c r="N87" i="20"/>
  <c r="O87" i="20"/>
  <c r="P87" i="20"/>
  <c r="Q87" i="20"/>
  <c r="A88" i="20"/>
  <c r="D88" i="20"/>
  <c r="C88" i="20"/>
  <c r="E88" i="20"/>
  <c r="G88" i="20"/>
  <c r="N88" i="20"/>
  <c r="O88" i="20"/>
  <c r="P88" i="20"/>
  <c r="Q88" i="20"/>
  <c r="A89" i="20"/>
  <c r="D89" i="20"/>
  <c r="E89" i="20"/>
  <c r="G89" i="20"/>
  <c r="N89" i="20"/>
  <c r="R89" i="20"/>
  <c r="O89" i="20"/>
  <c r="P89" i="20"/>
  <c r="Q89" i="20"/>
  <c r="R19" i="20"/>
  <c r="B11" i="20"/>
  <c r="S11" i="20" s="1"/>
  <c r="B13" i="20"/>
  <c r="S13" i="20" s="1"/>
  <c r="B20" i="20"/>
  <c r="S20" i="20" s="1"/>
  <c r="B22" i="20"/>
  <c r="S22" i="20"/>
  <c r="B24" i="20"/>
  <c r="S24" i="20" s="1"/>
  <c r="B29" i="20"/>
  <c r="S29" i="20"/>
  <c r="B31" i="20"/>
  <c r="S31" i="20" s="1"/>
  <c r="B33" i="20"/>
  <c r="S33" i="20"/>
  <c r="B40" i="20"/>
  <c r="S40" i="20" s="1"/>
  <c r="B42" i="20"/>
  <c r="S42" i="20" s="1"/>
  <c r="B44" i="20"/>
  <c r="S44" i="20" s="1"/>
  <c r="B54" i="20"/>
  <c r="S54" i="20"/>
  <c r="B56" i="20"/>
  <c r="S56" i="20" s="1"/>
  <c r="B58" i="20"/>
  <c r="S58" i="20" s="1"/>
  <c r="B65" i="20"/>
  <c r="S65" i="20" s="1"/>
  <c r="B67" i="20"/>
  <c r="S67" i="20"/>
  <c r="B69" i="20"/>
  <c r="S69" i="20" s="1"/>
  <c r="B74" i="20"/>
  <c r="S74" i="20" s="1"/>
  <c r="B76" i="20"/>
  <c r="S76" i="20" s="1"/>
  <c r="B78" i="20"/>
  <c r="S78" i="20" s="1"/>
  <c r="B85" i="20"/>
  <c r="S85" i="20" s="1"/>
  <c r="B87" i="20"/>
  <c r="S87" i="20" s="1"/>
  <c r="B89" i="20"/>
  <c r="S89" i="20" s="1"/>
  <c r="B10" i="20"/>
  <c r="S10" i="20" s="1"/>
  <c r="B14" i="20"/>
  <c r="S14" i="20" s="1"/>
  <c r="B19" i="20"/>
  <c r="S19" i="20"/>
  <c r="B23" i="20"/>
  <c r="S23" i="20" s="1"/>
  <c r="B30" i="20"/>
  <c r="S30" i="20" s="1"/>
  <c r="B34" i="20"/>
  <c r="S34" i="20" s="1"/>
  <c r="B39" i="20"/>
  <c r="S39" i="20" s="1"/>
  <c r="B43" i="20"/>
  <c r="S43" i="20" s="1"/>
  <c r="B55" i="20"/>
  <c r="S55" i="20" s="1"/>
  <c r="B59" i="20"/>
  <c r="S59" i="20" s="1"/>
  <c r="B64" i="20"/>
  <c r="S64" i="20"/>
  <c r="B68" i="20"/>
  <c r="S68" i="20" s="1"/>
  <c r="B75" i="20"/>
  <c r="S75" i="20" s="1"/>
  <c r="B79" i="20"/>
  <c r="S79" i="20" s="1"/>
  <c r="B84" i="20"/>
  <c r="S84" i="20"/>
  <c r="B88" i="20"/>
  <c r="S88" i="20" s="1"/>
  <c r="R44" i="20"/>
  <c r="R43" i="20"/>
  <c r="R42" i="20"/>
  <c r="R41" i="20"/>
  <c r="R9" i="20"/>
  <c r="R24" i="20"/>
  <c r="R23" i="20"/>
  <c r="R22" i="20"/>
  <c r="R21" i="20"/>
  <c r="R12" i="20"/>
  <c r="R11" i="20"/>
  <c r="R10" i="20"/>
  <c r="E46" i="20"/>
  <c r="B12" i="20"/>
  <c r="S12" i="20" s="1"/>
  <c r="B86" i="20"/>
  <c r="S86" i="20" s="1"/>
  <c r="R20" i="20"/>
  <c r="AB6" i="20"/>
  <c r="R30" i="20"/>
  <c r="B32" i="20"/>
  <c r="S32" i="20" s="1"/>
  <c r="R65" i="20"/>
  <c r="I43" i="20"/>
  <c r="C78" i="20"/>
  <c r="R67" i="20"/>
  <c r="R55" i="20"/>
  <c r="B66" i="20"/>
  <c r="B21" i="20"/>
  <c r="S21" i="20" s="1"/>
  <c r="R64" i="20"/>
  <c r="R59" i="20"/>
  <c r="C10" i="20"/>
  <c r="B41" i="20"/>
  <c r="S41" i="20" s="1"/>
  <c r="B9" i="20"/>
  <c r="AX37" i="20"/>
  <c r="B57" i="20"/>
  <c r="S57" i="20" s="1"/>
  <c r="B77" i="20"/>
  <c r="S77" i="20" s="1"/>
  <c r="H59" i="20"/>
  <c r="H10" i="20"/>
  <c r="H14" i="20"/>
  <c r="C21" i="20"/>
  <c r="AA2" i="20"/>
  <c r="AQ2" i="20"/>
  <c r="AU11" i="20"/>
  <c r="C32" i="20"/>
  <c r="AV10" i="20"/>
  <c r="AV11" i="20"/>
  <c r="AN14" i="20"/>
  <c r="AO14" i="20"/>
  <c r="AV9" i="20"/>
  <c r="AX11" i="20"/>
  <c r="AX12" i="20"/>
  <c r="AX13" i="20"/>
  <c r="AX10" i="20"/>
  <c r="AN12" i="20"/>
  <c r="AO12" i="20"/>
  <c r="AN13" i="20"/>
  <c r="AO13" i="20"/>
  <c r="AX9" i="20"/>
  <c r="AV14" i="20"/>
  <c r="AN10" i="20"/>
  <c r="AO10" i="20"/>
  <c r="AV12" i="20"/>
  <c r="AX14" i="20"/>
  <c r="AV13" i="20"/>
  <c r="AN11" i="20"/>
  <c r="AO11" i="20"/>
  <c r="AU12" i="20"/>
  <c r="AW12" i="20"/>
  <c r="AU10" i="20"/>
  <c r="AW10" i="20"/>
  <c r="H69" i="20"/>
  <c r="H76" i="20"/>
  <c r="H77" i="20"/>
  <c r="H84" i="20"/>
  <c r="H39" i="20"/>
  <c r="H11" i="20"/>
  <c r="AN80" i="20"/>
  <c r="AO80" i="20"/>
  <c r="AC13" i="20"/>
  <c r="AU23" i="20"/>
  <c r="AW23" i="20"/>
  <c r="AN43" i="20"/>
  <c r="AO43" i="20"/>
  <c r="AU39" i="20"/>
  <c r="AW39" i="20"/>
  <c r="AN77" i="20"/>
  <c r="AO77" i="20"/>
  <c r="S9" i="20"/>
  <c r="AX21" i="20"/>
  <c r="AU75" i="20"/>
  <c r="AW75" i="20"/>
  <c r="AU14" i="20"/>
  <c r="I75" i="20"/>
  <c r="I77" i="20"/>
  <c r="I22" i="20"/>
  <c r="J20" i="20"/>
  <c r="AN9" i="20"/>
  <c r="AO9" i="20"/>
  <c r="I54" i="20"/>
  <c r="H54" i="20"/>
  <c r="I64" i="20"/>
  <c r="I10" i="20"/>
  <c r="I40" i="20"/>
  <c r="I89" i="20"/>
  <c r="I84" i="20"/>
  <c r="I55" i="20"/>
  <c r="J43" i="20"/>
  <c r="I21" i="20"/>
  <c r="I44" i="20"/>
  <c r="J24" i="20"/>
  <c r="J65" i="20"/>
  <c r="I59" i="20"/>
  <c r="J66" i="20"/>
  <c r="I23" i="20"/>
  <c r="I88" i="20"/>
  <c r="J55" i="20"/>
  <c r="J23" i="20"/>
  <c r="I56" i="20"/>
  <c r="I9" i="20"/>
  <c r="I66" i="20"/>
  <c r="I34" i="20"/>
  <c r="I20" i="20"/>
  <c r="I39" i="20"/>
  <c r="I12" i="20"/>
  <c r="I42" i="20"/>
  <c r="I41" i="20"/>
  <c r="I14" i="20"/>
  <c r="I65" i="20"/>
  <c r="I19" i="20"/>
  <c r="I57" i="20"/>
  <c r="H67" i="20"/>
  <c r="I74" i="20"/>
  <c r="H57" i="20"/>
  <c r="H89" i="20"/>
  <c r="H41" i="20"/>
  <c r="H31" i="20"/>
  <c r="H58" i="20"/>
  <c r="H65" i="20"/>
  <c r="H87" i="20"/>
  <c r="H21" i="20"/>
  <c r="H88" i="20"/>
  <c r="I11" i="20"/>
  <c r="H30" i="20"/>
  <c r="H24" i="20"/>
  <c r="I29" i="20"/>
  <c r="J41" i="20"/>
  <c r="I68" i="20"/>
  <c r="I69" i="20"/>
  <c r="J42" i="20"/>
  <c r="I76" i="20"/>
  <c r="H34" i="20"/>
  <c r="H22" i="20"/>
  <c r="H19" i="20"/>
  <c r="H12" i="20"/>
  <c r="H74" i="20"/>
  <c r="H66" i="20"/>
  <c r="H20" i="20"/>
  <c r="H43" i="20"/>
  <c r="H55" i="20"/>
  <c r="H44" i="20"/>
  <c r="H68" i="20"/>
  <c r="H29" i="20"/>
  <c r="H64" i="20"/>
  <c r="AU13" i="20"/>
  <c r="AW13" i="20"/>
  <c r="I58" i="20"/>
  <c r="AU9" i="20"/>
  <c r="AW9" i="20"/>
  <c r="C86" i="20"/>
  <c r="C75" i="20"/>
  <c r="R56" i="20"/>
  <c r="C30" i="20"/>
  <c r="C89" i="20"/>
  <c r="C77" i="20"/>
  <c r="C58" i="20"/>
  <c r="R29" i="20"/>
  <c r="I86" i="20"/>
  <c r="H86" i="20"/>
  <c r="J85" i="20"/>
  <c r="I85" i="20"/>
  <c r="H85" i="20"/>
  <c r="H79" i="20"/>
  <c r="I79" i="20"/>
  <c r="H78" i="20"/>
  <c r="I78" i="20"/>
  <c r="I33" i="20"/>
  <c r="H33" i="20"/>
  <c r="I32" i="20"/>
  <c r="J32" i="20"/>
  <c r="H32" i="20"/>
  <c r="J31" i="20"/>
  <c r="I31" i="20"/>
  <c r="AV15" i="20"/>
  <c r="AN19" i="20"/>
  <c r="AO19" i="20"/>
  <c r="AN15" i="20"/>
  <c r="AO15" i="20"/>
  <c r="AV16" i="20"/>
  <c r="AN17" i="20"/>
  <c r="AO17" i="20"/>
  <c r="AN20" i="20"/>
  <c r="AO20" i="20"/>
  <c r="AN18" i="20"/>
  <c r="AO18" i="20"/>
  <c r="AV18" i="20"/>
  <c r="AV17" i="20"/>
  <c r="AV19" i="20"/>
  <c r="AN16" i="20"/>
  <c r="AO16" i="20"/>
  <c r="AV20" i="20"/>
  <c r="J13" i="20"/>
  <c r="J79" i="20"/>
  <c r="I13" i="20"/>
  <c r="AX41" i="20"/>
  <c r="AN21" i="20"/>
  <c r="AO21" i="20"/>
  <c r="AN64" i="20"/>
  <c r="AO64" i="20"/>
  <c r="AU61" i="20"/>
  <c r="AW61" i="20"/>
  <c r="AC21" i="20"/>
  <c r="AX54" i="20"/>
  <c r="AX16" i="20"/>
  <c r="AX32" i="20"/>
  <c r="AU77" i="20"/>
  <c r="AW77" i="20"/>
  <c r="AN54" i="20"/>
  <c r="AO54" i="20"/>
  <c r="AN89" i="20"/>
  <c r="AO89" i="20"/>
  <c r="AT89" i="20"/>
  <c r="AX33" i="20"/>
  <c r="AU31" i="20"/>
  <c r="AW31" i="20"/>
  <c r="AN86" i="20"/>
  <c r="AO86" i="20"/>
  <c r="AN38" i="20"/>
  <c r="AO38" i="20"/>
  <c r="AU29" i="20"/>
  <c r="AW29" i="20"/>
  <c r="AC14" i="20"/>
  <c r="AU79" i="20"/>
  <c r="AW79" i="20"/>
  <c r="AE23" i="20"/>
  <c r="AH23" i="20"/>
  <c r="AN26" i="20"/>
  <c r="AO26" i="20"/>
  <c r="AN51" i="20"/>
  <c r="AO51" i="20"/>
  <c r="AX53" i="20"/>
  <c r="AX17" i="20"/>
  <c r="W20" i="20"/>
  <c r="Y20" i="20"/>
  <c r="AB20" i="20"/>
  <c r="W19" i="20"/>
  <c r="Y19" i="20"/>
  <c r="AA19" i="20"/>
  <c r="AX19" i="20"/>
  <c r="AN70" i="20"/>
  <c r="AO70" i="20"/>
  <c r="AN42" i="20"/>
  <c r="AO42" i="20"/>
  <c r="AE14" i="20"/>
  <c r="AN35" i="20"/>
  <c r="AO35" i="20"/>
  <c r="AF12" i="20"/>
  <c r="AJ12" i="20"/>
  <c r="AN58" i="20"/>
  <c r="AO58" i="20"/>
  <c r="AF24" i="20"/>
  <c r="AJ24" i="20"/>
  <c r="AX79" i="20"/>
  <c r="AX68" i="20"/>
  <c r="AX43" i="20"/>
  <c r="AN32" i="20"/>
  <c r="AO32" i="20"/>
  <c r="AR32" i="20"/>
  <c r="AX66" i="20"/>
  <c r="AU45" i="20"/>
  <c r="AW45" i="20"/>
  <c r="AX42" i="20"/>
  <c r="AN59" i="20"/>
  <c r="AO59" i="20"/>
  <c r="AU37" i="20"/>
  <c r="AW37" i="20"/>
  <c r="AY37" i="20"/>
  <c r="AE20" i="20"/>
  <c r="AG20" i="20"/>
  <c r="AU24" i="20"/>
  <c r="AW24" i="20"/>
  <c r="AN46" i="20"/>
  <c r="AO46" i="20"/>
  <c r="AN55" i="20"/>
  <c r="AO55" i="20"/>
  <c r="W14" i="20"/>
  <c r="Y14" i="20"/>
  <c r="AU78" i="20"/>
  <c r="AW78" i="20"/>
  <c r="AN29" i="20"/>
  <c r="AO29" i="20"/>
  <c r="AN48" i="20"/>
  <c r="AO48" i="20"/>
  <c r="AT48" i="20"/>
  <c r="AX18" i="20"/>
  <c r="AU63" i="20"/>
  <c r="AW63" i="20"/>
  <c r="W24" i="20"/>
  <c r="Y24" i="20"/>
  <c r="AU18" i="20"/>
  <c r="AN36" i="20"/>
  <c r="AO36" i="20"/>
  <c r="AC12" i="20"/>
  <c r="AX30" i="20"/>
  <c r="AX65" i="20"/>
  <c r="AU88" i="20"/>
  <c r="AU85" i="20"/>
  <c r="AN76" i="20"/>
  <c r="AO76" i="20"/>
  <c r="BA76" i="20"/>
  <c r="AX57" i="20"/>
  <c r="AN78" i="20"/>
  <c r="AO78" i="20"/>
  <c r="AN39" i="20"/>
  <c r="AO39" i="20"/>
  <c r="AC20" i="20"/>
  <c r="AU57" i="20"/>
  <c r="AW57" i="20"/>
  <c r="AF10" i="20"/>
  <c r="AJ10" i="20"/>
  <c r="AU74" i="20"/>
  <c r="AW74" i="20"/>
  <c r="AU86" i="20"/>
  <c r="AU52" i="20"/>
  <c r="AW52" i="20"/>
  <c r="AU38" i="20"/>
  <c r="AW38" i="20"/>
  <c r="AE12" i="20"/>
  <c r="AH12" i="20"/>
  <c r="AX22" i="20"/>
  <c r="AX24" i="20"/>
  <c r="AU62" i="20"/>
  <c r="AW62" i="20"/>
  <c r="AF23" i="20"/>
  <c r="AJ23" i="20"/>
  <c r="AX39" i="20"/>
  <c r="AN71" i="20"/>
  <c r="AO71" i="20"/>
  <c r="AQ71" i="20"/>
  <c r="AX59" i="20"/>
  <c r="AU43" i="20"/>
  <c r="AW43" i="20"/>
  <c r="AF14" i="20"/>
  <c r="AI14" i="20"/>
  <c r="AN69" i="20"/>
  <c r="AO69" i="20"/>
  <c r="AU71" i="20"/>
  <c r="AW71" i="20"/>
  <c r="AU15" i="20"/>
  <c r="AU72" i="20"/>
  <c r="AW72" i="20"/>
  <c r="AU40" i="20"/>
  <c r="AW40" i="20"/>
  <c r="AN41" i="20"/>
  <c r="AO41" i="20"/>
  <c r="AN74" i="20"/>
  <c r="AO74" i="20"/>
  <c r="AN84" i="20"/>
  <c r="AO84" i="20"/>
  <c r="AF22" i="20"/>
  <c r="AU64" i="20"/>
  <c r="AW64" i="20"/>
  <c r="AF19" i="20"/>
  <c r="AX75" i="20"/>
  <c r="AN56" i="20"/>
  <c r="AO56" i="20"/>
  <c r="AU17" i="20"/>
  <c r="AX29" i="20"/>
  <c r="AU59" i="20"/>
  <c r="AW59" i="20"/>
  <c r="AE9" i="20"/>
  <c r="AC11" i="20"/>
  <c r="AX60" i="20"/>
  <c r="AX45" i="20"/>
  <c r="AE22" i="20"/>
  <c r="AG22" i="20"/>
  <c r="AN87" i="20"/>
  <c r="AO87" i="20"/>
  <c r="AU46" i="20"/>
  <c r="AW46" i="20"/>
  <c r="AX28" i="20"/>
  <c r="AN57" i="20"/>
  <c r="AO57" i="20"/>
  <c r="AX47" i="20"/>
  <c r="AN88" i="20"/>
  <c r="AO88" i="20"/>
  <c r="AU34" i="20"/>
  <c r="AW34" i="20"/>
  <c r="AU49" i="20"/>
  <c r="AW49" i="20"/>
  <c r="AX27" i="20"/>
  <c r="AX34" i="20"/>
  <c r="AN85" i="20"/>
  <c r="AO85" i="20"/>
  <c r="AS85" i="20"/>
  <c r="AF9" i="20"/>
  <c r="AU35" i="20"/>
  <c r="AW35" i="20"/>
  <c r="AY35" i="20"/>
  <c r="AN34" i="20"/>
  <c r="AO34" i="20"/>
  <c r="AX40" i="20"/>
  <c r="W9" i="20"/>
  <c r="Y9" i="20"/>
  <c r="AN82" i="20"/>
  <c r="AO82" i="20"/>
  <c r="AT82" i="20"/>
  <c r="AN23" i="20"/>
  <c r="AO23" i="20"/>
  <c r="AX35" i="20"/>
  <c r="AN75" i="20"/>
  <c r="AO75" i="20"/>
  <c r="AU66" i="20"/>
  <c r="AW66" i="20"/>
  <c r="AY66" i="20"/>
  <c r="AX50" i="20"/>
  <c r="AX52" i="20"/>
  <c r="AN72" i="20"/>
  <c r="AO72" i="20"/>
  <c r="AX72" i="20"/>
  <c r="AN49" i="20"/>
  <c r="AO49" i="20"/>
  <c r="AE19" i="20"/>
  <c r="AX83" i="20"/>
  <c r="AN53" i="20"/>
  <c r="AO53" i="20"/>
  <c r="AQ53" i="20"/>
  <c r="AX25" i="20"/>
  <c r="AU70" i="20"/>
  <c r="AW70" i="20"/>
  <c r="AY70" i="20"/>
  <c r="AX77" i="20"/>
  <c r="AX71" i="20"/>
  <c r="AC19" i="20"/>
  <c r="AU55" i="20"/>
  <c r="AW55" i="20"/>
  <c r="AN22" i="20"/>
  <c r="AO22" i="20"/>
  <c r="AN52" i="20"/>
  <c r="AO52" i="20"/>
  <c r="AU36" i="20"/>
  <c r="AW36" i="20"/>
  <c r="AN44" i="20"/>
  <c r="AO44" i="20"/>
  <c r="AU33" i="20"/>
  <c r="AW33" i="20"/>
  <c r="AY33" i="20"/>
  <c r="AU73" i="20"/>
  <c r="AW73" i="20"/>
  <c r="AN60" i="20"/>
  <c r="AO60" i="20"/>
  <c r="AN81" i="20"/>
  <c r="AO81" i="20"/>
  <c r="BA81" i="20"/>
  <c r="AX36" i="20"/>
  <c r="AE10" i="20"/>
  <c r="AH10" i="20"/>
  <c r="AU58" i="20"/>
  <c r="AW58" i="20"/>
  <c r="AX62" i="20"/>
  <c r="AU68" i="20"/>
  <c r="AW68" i="20"/>
  <c r="AU56" i="20"/>
  <c r="AW56" i="20"/>
  <c r="AN63" i="20"/>
  <c r="AO63" i="20"/>
  <c r="AU47" i="20"/>
  <c r="AW47" i="20"/>
  <c r="AN50" i="20"/>
  <c r="AO50" i="20"/>
  <c r="AN83" i="20"/>
  <c r="AO83" i="20"/>
  <c r="W13" i="20"/>
  <c r="Y13" i="20"/>
  <c r="AB13" i="20"/>
  <c r="AN27" i="20"/>
  <c r="AO27" i="20"/>
  <c r="AU81" i="20"/>
  <c r="AW81" i="20"/>
  <c r="AF13" i="20"/>
  <c r="AC24" i="20"/>
  <c r="AF21" i="20"/>
  <c r="AJ21" i="20"/>
  <c r="AN30" i="20"/>
  <c r="AO30" i="20"/>
  <c r="AU80" i="20"/>
  <c r="AW80" i="20"/>
  <c r="AY80" i="20"/>
  <c r="AX15" i="20"/>
  <c r="AN37" i="20"/>
  <c r="AO37" i="20"/>
  <c r="AR37" i="20"/>
  <c r="AN28" i="20"/>
  <c r="AO28" i="20"/>
  <c r="AT28" i="20"/>
  <c r="AN25" i="20"/>
  <c r="AO25" i="20"/>
  <c r="AT25" i="20"/>
  <c r="AU27" i="20"/>
  <c r="AW27" i="20"/>
  <c r="AY27" i="20"/>
  <c r="AX26" i="20"/>
  <c r="AF11" i="20"/>
  <c r="AJ11" i="20"/>
  <c r="AN68" i="20"/>
  <c r="AO68" i="20"/>
  <c r="AU21" i="20"/>
  <c r="AW21" i="20"/>
  <c r="AY21" i="20"/>
  <c r="AU54" i="20"/>
  <c r="AW54" i="20"/>
  <c r="AC10" i="20"/>
  <c r="AN40" i="20"/>
  <c r="AO40" i="20"/>
  <c r="AT40" i="20"/>
  <c r="AX49" i="20"/>
  <c r="AU76" i="20"/>
  <c r="AW76" i="20"/>
  <c r="AX76" i="20"/>
  <c r="AU44" i="20"/>
  <c r="AW44" i="20"/>
  <c r="AN45" i="20"/>
  <c r="AO45" i="20"/>
  <c r="AX73" i="20"/>
  <c r="AX67" i="20"/>
  <c r="AX55" i="20"/>
  <c r="AX63" i="20"/>
  <c r="AU48" i="20"/>
  <c r="AW48" i="20"/>
  <c r="W10" i="20"/>
  <c r="Y10" i="20"/>
  <c r="AX80" i="20"/>
  <c r="AE21" i="20"/>
  <c r="AG21" i="20"/>
  <c r="AU69" i="20"/>
  <c r="AW69" i="20"/>
  <c r="AC9" i="20"/>
  <c r="AN66" i="20"/>
  <c r="AO66" i="20"/>
  <c r="AX81" i="20"/>
  <c r="AU50" i="20"/>
  <c r="AW50" i="20"/>
  <c r="AY50" i="20"/>
  <c r="AU20" i="20"/>
  <c r="AW20" i="20"/>
  <c r="AY20" i="20"/>
  <c r="AU42" i="20"/>
  <c r="AW42" i="20"/>
  <c r="AX78" i="20"/>
  <c r="AN33" i="20"/>
  <c r="AO33" i="20"/>
  <c r="AU83" i="20"/>
  <c r="AW83" i="20"/>
  <c r="AY83" i="20"/>
  <c r="AX38" i="20"/>
  <c r="W21" i="20"/>
  <c r="Y21" i="20"/>
  <c r="AC22" i="20"/>
  <c r="AX46" i="20"/>
  <c r="AU89" i="20"/>
  <c r="AN73" i="20"/>
  <c r="AO73" i="20"/>
  <c r="AU67" i="20"/>
  <c r="AW67" i="20"/>
  <c r="AY67" i="20"/>
  <c r="AX23" i="20"/>
  <c r="AF20" i="20"/>
  <c r="AI20" i="20"/>
  <c r="W11" i="20"/>
  <c r="Y11" i="20"/>
  <c r="AA11" i="20"/>
  <c r="AU30" i="20"/>
  <c r="AW30" i="20"/>
  <c r="AX74" i="20"/>
  <c r="AN31" i="20"/>
  <c r="AO31" i="20"/>
  <c r="AS31" i="20"/>
  <c r="AX48" i="20"/>
  <c r="AE24" i="20"/>
  <c r="AG24" i="20"/>
  <c r="AX20" i="20"/>
  <c r="AU87" i="20"/>
  <c r="AN65" i="20"/>
  <c r="AO65" i="20"/>
  <c r="AN24" i="20"/>
  <c r="AO24" i="20"/>
  <c r="AS24" i="20"/>
  <c r="I67" i="20"/>
  <c r="I30" i="20"/>
  <c r="J30" i="20"/>
  <c r="J74" i="20"/>
  <c r="I24" i="20"/>
  <c r="I87" i="20"/>
  <c r="H56" i="20"/>
  <c r="H75" i="20"/>
  <c r="H40" i="20"/>
  <c r="H9" i="20"/>
  <c r="H23" i="20"/>
  <c r="H42" i="20"/>
  <c r="R86" i="20"/>
  <c r="R87" i="20"/>
  <c r="R84" i="20"/>
  <c r="R85" i="20"/>
  <c r="R77" i="20"/>
  <c r="C24" i="20"/>
  <c r="AN1" i="20"/>
  <c r="V1" i="20"/>
  <c r="AH24" i="20"/>
  <c r="AG10" i="20"/>
  <c r="AI12" i="20"/>
  <c r="AJ14" i="20"/>
  <c r="AP21" i="20"/>
  <c r="AJ20" i="20"/>
  <c r="AH21" i="20"/>
  <c r="AK21" i="20"/>
  <c r="AI23" i="20"/>
  <c r="Z20" i="20"/>
  <c r="AG23" i="20"/>
  <c r="AK23" i="20"/>
  <c r="AP15" i="20"/>
  <c r="AT15" i="20"/>
  <c r="AA20" i="20"/>
  <c r="AI24" i="20"/>
  <c r="AR15" i="20"/>
  <c r="AR12" i="20"/>
  <c r="AQ28" i="20"/>
  <c r="AS42" i="20"/>
  <c r="AT42" i="20"/>
  <c r="AP42" i="20"/>
  <c r="AS21" i="20"/>
  <c r="BA42" i="20"/>
  <c r="AT21" i="20"/>
  <c r="BA30" i="20"/>
  <c r="AQ33" i="20"/>
  <c r="AT10" i="20"/>
  <c r="AS10" i="20"/>
  <c r="BA28" i="20"/>
  <c r="AI13" i="20"/>
  <c r="AJ13" i="20"/>
  <c r="AS75" i="20"/>
  <c r="AR73" i="20"/>
  <c r="AR28" i="20"/>
  <c r="AP28" i="20"/>
  <c r="AB21" i="20"/>
  <c r="AQ54" i="20"/>
  <c r="AS28" i="20"/>
  <c r="AI11" i="20"/>
  <c r="AG19" i="20"/>
  <c r="AH19" i="20"/>
  <c r="AW14" i="20"/>
  <c r="AY14" i="20"/>
  <c r="AW11" i="20"/>
  <c r="BA71" i="20"/>
  <c r="AS46" i="20"/>
  <c r="AP70" i="20"/>
  <c r="BA13" i="20"/>
  <c r="AQ13" i="20"/>
  <c r="AR13" i="20"/>
  <c r="AS13" i="20"/>
  <c r="AT13" i="20"/>
  <c r="AP13" i="20"/>
  <c r="AG12" i="20"/>
  <c r="AK12" i="20"/>
  <c r="AH20" i="20"/>
  <c r="AK20" i="20"/>
  <c r="AT31" i="20"/>
  <c r="AP63" i="20"/>
  <c r="AS63" i="20"/>
  <c r="AR19" i="20"/>
  <c r="AS36" i="20"/>
  <c r="AS9" i="20"/>
  <c r="AT77" i="20"/>
  <c r="AS12" i="20"/>
  <c r="AS66" i="20"/>
  <c r="AP46" i="20"/>
  <c r="AT45" i="20"/>
  <c r="AT30" i="20"/>
  <c r="AS30" i="20"/>
  <c r="AH22" i="20"/>
  <c r="AI10" i="20"/>
  <c r="BA39" i="20"/>
  <c r="AS65" i="20"/>
  <c r="AQ57" i="20"/>
  <c r="AT43" i="20"/>
  <c r="AP22" i="20"/>
  <c r="AR80" i="20"/>
  <c r="AP80" i="20"/>
  <c r="AS80" i="20"/>
  <c r="AT80" i="20"/>
  <c r="BA11" i="20"/>
  <c r="AS11" i="20"/>
  <c r="AQ11" i="20"/>
  <c r="AP11" i="20"/>
  <c r="AR11" i="20"/>
  <c r="AT11" i="20"/>
  <c r="AR69" i="20"/>
  <c r="AP69" i="20"/>
  <c r="BA69" i="20"/>
  <c r="AT69" i="20"/>
  <c r="AS69" i="20"/>
  <c r="AR83" i="20"/>
  <c r="AS50" i="20"/>
  <c r="AT50" i="20"/>
  <c r="BA50" i="20"/>
  <c r="AR48" i="20"/>
  <c r="AR35" i="20"/>
  <c r="AP66" i="20"/>
  <c r="AR60" i="20"/>
  <c r="BA55" i="20"/>
  <c r="AR38" i="20"/>
  <c r="AQ89" i="20"/>
  <c r="BA20" i="20"/>
  <c r="BA77" i="20"/>
  <c r="AR77" i="20"/>
  <c r="AR43" i="20"/>
  <c r="AB11" i="20"/>
  <c r="AQ81" i="20"/>
  <c r="AP39" i="20"/>
  <c r="AT59" i="20"/>
  <c r="AP9" i="20"/>
  <c r="AT9" i="20"/>
  <c r="AI21" i="20"/>
  <c r="AQ69" i="20"/>
  <c r="AQ80" i="20"/>
  <c r="BA80" i="20"/>
  <c r="AQ10" i="20"/>
  <c r="AP10" i="20"/>
  <c r="AQ65" i="20"/>
  <c r="AS56" i="20"/>
  <c r="AP56" i="20"/>
  <c r="AQ56" i="20"/>
  <c r="AT56" i="20"/>
  <c r="AR56" i="20"/>
  <c r="BA56" i="20"/>
  <c r="BA41" i="20"/>
  <c r="BA29" i="20"/>
  <c r="AS29" i="20"/>
  <c r="Z13" i="20"/>
  <c r="AA13" i="20"/>
  <c r="AS44" i="20"/>
  <c r="BA44" i="20"/>
  <c r="BA36" i="20"/>
  <c r="AB14" i="20"/>
  <c r="AR42" i="20"/>
  <c r="AQ42" i="20"/>
  <c r="AP26" i="20"/>
  <c r="AS58" i="20"/>
  <c r="AT35" i="20"/>
  <c r="BA35" i="20"/>
  <c r="BA26" i="20"/>
  <c r="AQ45" i="20"/>
  <c r="AR45" i="20"/>
  <c r="AP30" i="20"/>
  <c r="AR30" i="20"/>
  <c r="AQ30" i="20"/>
  <c r="AT63" i="20"/>
  <c r="AR63" i="20"/>
  <c r="AS52" i="20"/>
  <c r="AT52" i="20"/>
  <c r="AQ52" i="20"/>
  <c r="AQ23" i="20"/>
  <c r="AS34" i="20"/>
  <c r="AP34" i="20"/>
  <c r="AQ34" i="20"/>
  <c r="AG9" i="20"/>
  <c r="AH9" i="20"/>
  <c r="AS48" i="20"/>
  <c r="AQ48" i="20"/>
  <c r="BA48" i="20"/>
  <c r="BA32" i="20"/>
  <c r="AH14" i="20"/>
  <c r="AG14" i="20"/>
  <c r="AK14" i="20"/>
  <c r="AR89" i="20"/>
  <c r="AS64" i="20"/>
  <c r="AT20" i="20"/>
  <c r="AP20" i="20"/>
  <c r="AS14" i="20"/>
  <c r="AR14" i="20"/>
  <c r="AT14" i="20"/>
  <c r="AQ20" i="20"/>
  <c r="AR58" i="20"/>
  <c r="AP48" i="20"/>
  <c r="AR70" i="20"/>
  <c r="AR25" i="20"/>
  <c r="AQ50" i="20"/>
  <c r="AR50" i="20"/>
  <c r="AP50" i="20"/>
  <c r="AR44" i="20"/>
  <c r="BA72" i="20"/>
  <c r="AQ72" i="20"/>
  <c r="AS72" i="20"/>
  <c r="AI19" i="20"/>
  <c r="AJ19" i="20"/>
  <c r="AS71" i="20"/>
  <c r="AR65" i="20"/>
  <c r="BA65" i="20"/>
  <c r="AP82" i="20"/>
  <c r="AQ78" i="20"/>
  <c r="BA15" i="20"/>
  <c r="AS15" i="20"/>
  <c r="AQ15" i="20"/>
  <c r="AR10" i="20"/>
  <c r="BA10" i="20"/>
  <c r="AR27" i="20"/>
  <c r="AT87" i="20"/>
  <c r="AT54" i="20"/>
  <c r="AP54" i="20"/>
  <c r="BA21" i="20"/>
  <c r="AR21" i="20"/>
  <c r="AQ21" i="20"/>
  <c r="AW15" i="20"/>
  <c r="AY15" i="20"/>
  <c r="AK10" i="20"/>
  <c r="AW17" i="20"/>
  <c r="AY17" i="20"/>
  <c r="AR33" i="20"/>
  <c r="AT65" i="20"/>
  <c r="AS22" i="20"/>
  <c r="AP59" i="20"/>
  <c r="AS20" i="20"/>
  <c r="AT55" i="20"/>
  <c r="AP76" i="20"/>
  <c r="AT60" i="20"/>
  <c r="AT58" i="20"/>
  <c r="AQ58" i="20"/>
  <c r="AP40" i="20"/>
  <c r="AR22" i="20"/>
  <c r="AP65" i="20"/>
  <c r="AS59" i="20"/>
  <c r="AT74" i="20"/>
  <c r="AR82" i="20"/>
  <c r="AQ76" i="20"/>
  <c r="AQ64" i="20"/>
  <c r="AQ70" i="20"/>
  <c r="AP75" i="20"/>
  <c r="AT57" i="20"/>
  <c r="AT84" i="20"/>
  <c r="AP16" i="20"/>
  <c r="AY29" i="20"/>
  <c r="AR20" i="20"/>
  <c r="AS60" i="20"/>
  <c r="AQ35" i="20"/>
  <c r="AS57" i="20"/>
  <c r="AP73" i="20"/>
  <c r="AS25" i="20"/>
  <c r="AT72" i="20"/>
  <c r="AS70" i="20"/>
  <c r="AS78" i="20"/>
  <c r="BA82" i="20"/>
  <c r="AY73" i="20"/>
  <c r="J22" i="20"/>
  <c r="J58" i="20"/>
  <c r="J54" i="20"/>
  <c r="J76" i="20"/>
  <c r="J12" i="20"/>
  <c r="J14" i="20"/>
  <c r="J10" i="20"/>
  <c r="J19" i="20"/>
  <c r="J57" i="20"/>
  <c r="J29" i="20"/>
  <c r="J64" i="20"/>
  <c r="J9" i="20"/>
  <c r="J69" i="20"/>
  <c r="J88" i="20"/>
  <c r="J11" i="20"/>
  <c r="J21" i="20"/>
  <c r="J40" i="20"/>
  <c r="J78" i="20"/>
  <c r="J34" i="20"/>
  <c r="J87" i="20"/>
  <c r="J56" i="20"/>
  <c r="J75" i="20"/>
  <c r="J86" i="20"/>
  <c r="J77" i="20"/>
  <c r="J33" i="20"/>
  <c r="J84" i="20"/>
  <c r="J89" i="20"/>
  <c r="J68" i="20"/>
  <c r="AY75" i="20"/>
  <c r="J39" i="20"/>
  <c r="J59" i="20"/>
  <c r="J67" i="20"/>
  <c r="J44" i="20"/>
  <c r="AY39" i="20"/>
  <c r="AY23" i="20"/>
  <c r="S66" i="20"/>
  <c r="AU25" i="20"/>
  <c r="AW25" i="20"/>
  <c r="AY25" i="20"/>
  <c r="AN67" i="20"/>
  <c r="AO67" i="20"/>
  <c r="AQ67" i="20"/>
  <c r="AX64" i="20"/>
  <c r="AN79" i="20"/>
  <c r="AO79" i="20"/>
  <c r="AR79" i="20"/>
  <c r="AU28" i="20"/>
  <c r="AW28" i="20"/>
  <c r="AY28" i="20"/>
  <c r="AE13" i="20"/>
  <c r="AU51" i="20"/>
  <c r="AW51" i="20"/>
  <c r="AY51" i="20"/>
  <c r="AX70" i="20"/>
  <c r="AU16" i="20"/>
  <c r="AW16" i="20"/>
  <c r="AY16" i="20"/>
  <c r="AX82" i="20"/>
  <c r="W22" i="20"/>
  <c r="Y22" i="20"/>
  <c r="AB22" i="20"/>
  <c r="AU41" i="20"/>
  <c r="AW41" i="20"/>
  <c r="AY41" i="20"/>
  <c r="AX61" i="20"/>
  <c r="AU53" i="20"/>
  <c r="AW53" i="20"/>
  <c r="AY53" i="20"/>
  <c r="AU26" i="20"/>
  <c r="AW26" i="20"/>
  <c r="AY26" i="20"/>
  <c r="AU84" i="20"/>
  <c r="W12" i="20"/>
  <c r="Y12" i="20"/>
  <c r="AB12" i="20"/>
  <c r="AX69" i="20"/>
  <c r="AX44" i="20"/>
  <c r="AU60" i="20"/>
  <c r="AW60" i="20"/>
  <c r="AY60" i="20"/>
  <c r="AX51" i="20"/>
  <c r="AU22" i="20"/>
  <c r="AW22" i="20"/>
  <c r="AY22" i="20"/>
  <c r="AE11" i="20"/>
  <c r="AH11" i="20"/>
  <c r="AU82" i="20"/>
  <c r="AW82" i="20"/>
  <c r="AY82" i="20"/>
  <c r="AX56" i="20"/>
  <c r="AU19" i="20"/>
  <c r="AW19" i="20"/>
  <c r="AY19" i="20"/>
  <c r="AN47" i="20"/>
  <c r="AO47" i="20"/>
  <c r="BA47" i="20"/>
  <c r="AU32" i="20"/>
  <c r="AW32" i="20"/>
  <c r="AY32" i="20"/>
  <c r="AX58" i="20"/>
  <c r="W23" i="20"/>
  <c r="Y23" i="20"/>
  <c r="AN62" i="20"/>
  <c r="AO62" i="20"/>
  <c r="AX31" i="20"/>
  <c r="AN61" i="20"/>
  <c r="AO61" i="20"/>
  <c r="AS61" i="20"/>
  <c r="H13" i="20"/>
  <c r="R88" i="20"/>
  <c r="R79" i="20"/>
  <c r="R32" i="20"/>
  <c r="R75" i="20"/>
  <c r="C13" i="20"/>
  <c r="R78" i="20"/>
  <c r="C59" i="20"/>
  <c r="C40" i="20"/>
  <c r="AG13" i="20"/>
  <c r="AK13" i="20"/>
  <c r="AH13" i="20"/>
  <c r="Z12" i="20"/>
  <c r="AQ47" i="20"/>
  <c r="AS47" i="20"/>
  <c r="AR47" i="20"/>
  <c r="AG11" i="20"/>
  <c r="AK11" i="20"/>
  <c r="AA22" i="20"/>
  <c r="AQ79" i="20"/>
  <c r="AP61" i="20"/>
  <c r="BA61" i="20"/>
  <c r="Z23" i="20"/>
  <c r="AR67" i="20"/>
  <c r="AT67" i="20"/>
  <c r="AS67" i="20"/>
  <c r="AR24" i="20"/>
  <c r="AQ24" i="20"/>
  <c r="BA24" i="20"/>
  <c r="AT24" i="20"/>
  <c r="AP24" i="20"/>
  <c r="AP68" i="20"/>
  <c r="AR68" i="20"/>
  <c r="AT68" i="20"/>
  <c r="BA68" i="20"/>
  <c r="AT79" i="20"/>
  <c r="Z22" i="20"/>
  <c r="AP85" i="20"/>
  <c r="AS68" i="20"/>
  <c r="AT73" i="20"/>
  <c r="BA73" i="20"/>
  <c r="AS33" i="20"/>
  <c r="AT33" i="20"/>
  <c r="AS74" i="20"/>
  <c r="BA74" i="20"/>
  <c r="AQ74" i="20"/>
  <c r="AR74" i="20"/>
  <c r="AP74" i="20"/>
  <c r="AP64" i="20"/>
  <c r="AT64" i="20"/>
  <c r="AR64" i="20"/>
  <c r="AQ43" i="20"/>
  <c r="AP43" i="20"/>
  <c r="AS43" i="20"/>
  <c r="BA43" i="20"/>
  <c r="BA79" i="20"/>
  <c r="AP47" i="20"/>
  <c r="AT47" i="20"/>
  <c r="AS73" i="20"/>
  <c r="AQ73" i="20"/>
  <c r="AA21" i="20"/>
  <c r="Z21" i="20"/>
  <c r="AQ40" i="20"/>
  <c r="AS40" i="20"/>
  <c r="BA40" i="20"/>
  <c r="AR40" i="20"/>
  <c r="AI22" i="20"/>
  <c r="AJ22" i="20"/>
  <c r="AK22" i="20"/>
  <c r="AQ41" i="20"/>
  <c r="AT41" i="20"/>
  <c r="AS41" i="20"/>
  <c r="AR41" i="20"/>
  <c r="AQ32" i="20"/>
  <c r="AS32" i="20"/>
  <c r="AP32" i="20"/>
  <c r="BA51" i="20"/>
  <c r="AR51" i="20"/>
  <c r="AQ51" i="20"/>
  <c r="AS51" i="20"/>
  <c r="AT51" i="20"/>
  <c r="AP51" i="20"/>
  <c r="BA17" i="20"/>
  <c r="AP17" i="20"/>
  <c r="AS17" i="20"/>
  <c r="AT17" i="20"/>
  <c r="BA19" i="20"/>
  <c r="AP19" i="20"/>
  <c r="AS19" i="20"/>
  <c r="AQ19" i="20"/>
  <c r="AT19" i="20"/>
  <c r="AR9" i="20"/>
  <c r="BA9" i="20"/>
  <c r="AQ9" i="20"/>
  <c r="AS77" i="20"/>
  <c r="AP77" i="20"/>
  <c r="AQ77" i="20"/>
  <c r="AR31" i="20"/>
  <c r="AP31" i="20"/>
  <c r="AQ31" i="20"/>
  <c r="AA10" i="20"/>
  <c r="AB10" i="20"/>
  <c r="Z10" i="20"/>
  <c r="AQ25" i="20"/>
  <c r="AP25" i="20"/>
  <c r="BA25" i="20"/>
  <c r="AQ37" i="20"/>
  <c r="AP37" i="20"/>
  <c r="AS49" i="20"/>
  <c r="AQ49" i="20"/>
  <c r="AP49" i="20"/>
  <c r="AT71" i="20"/>
  <c r="AP71" i="20"/>
  <c r="AA24" i="20"/>
  <c r="AB24" i="20"/>
  <c r="AS79" i="20"/>
  <c r="AS37" i="20"/>
  <c r="AT85" i="20"/>
  <c r="Z24" i="20"/>
  <c r="AQ68" i="20"/>
  <c r="BA31" i="20"/>
  <c r="AT81" i="20"/>
  <c r="AS81" i="20"/>
  <c r="AR81" i="20"/>
  <c r="AT53" i="20"/>
  <c r="AP53" i="20"/>
  <c r="AS53" i="20"/>
  <c r="BA53" i="20"/>
  <c r="AR53" i="20"/>
  <c r="AR23" i="20"/>
  <c r="AS23" i="20"/>
  <c r="BA23" i="20"/>
  <c r="AT23" i="20"/>
  <c r="AP23" i="20"/>
  <c r="AR78" i="20"/>
  <c r="BA78" i="20"/>
  <c r="AP78" i="20"/>
  <c r="AQ38" i="20"/>
  <c r="AT38" i="20"/>
  <c r="AP38" i="20"/>
  <c r="AP79" i="20"/>
  <c r="AS89" i="20"/>
  <c r="AP89" i="20"/>
  <c r="AQ85" i="20"/>
  <c r="BA33" i="20"/>
  <c r="AR62" i="20"/>
  <c r="AR85" i="20"/>
  <c r="AR71" i="20"/>
  <c r="BA64" i="20"/>
  <c r="AS38" i="20"/>
  <c r="AT32" i="20"/>
  <c r="AT37" i="20"/>
  <c r="AP33" i="20"/>
  <c r="AP81" i="20"/>
  <c r="Z11" i="20"/>
  <c r="BA38" i="20"/>
  <c r="AT78" i="20"/>
  <c r="AP41" i="20"/>
  <c r="BA37" i="20"/>
  <c r="AP45" i="20"/>
  <c r="BA45" i="20"/>
  <c r="AS45" i="20"/>
  <c r="AT27" i="20"/>
  <c r="AS27" i="20"/>
  <c r="AQ27" i="20"/>
  <c r="BA27" i="20"/>
  <c r="AP27" i="20"/>
  <c r="BA63" i="20"/>
  <c r="AQ63" i="20"/>
  <c r="AS82" i="20"/>
  <c r="AQ82" i="20"/>
  <c r="AR34" i="20"/>
  <c r="BA34" i="20"/>
  <c r="AT34" i="20"/>
  <c r="AJ9" i="20"/>
  <c r="AI9" i="20"/>
  <c r="AK9" i="20"/>
  <c r="AQ87" i="20"/>
  <c r="AS87" i="20"/>
  <c r="AR87" i="20"/>
  <c r="AP87" i="20"/>
  <c r="AS84" i="20"/>
  <c r="AQ84" i="20"/>
  <c r="AR84" i="20"/>
  <c r="AP84" i="20"/>
  <c r="AR76" i="20"/>
  <c r="AT76" i="20"/>
  <c r="AS76" i="20"/>
  <c r="AW18" i="20"/>
  <c r="AY18" i="20"/>
  <c r="BA46" i="20"/>
  <c r="AT46" i="20"/>
  <c r="AR46" i="20"/>
  <c r="AQ46" i="20"/>
  <c r="AB19" i="20"/>
  <c r="Z19" i="20"/>
  <c r="AR18" i="20"/>
  <c r="AT18" i="20"/>
  <c r="AY79" i="20"/>
  <c r="AY56" i="20"/>
  <c r="AY40" i="20"/>
  <c r="AY61" i="20"/>
  <c r="AP67" i="20"/>
  <c r="BA67" i="20"/>
  <c r="AT61" i="20"/>
  <c r="AR61" i="20"/>
  <c r="AQ61" i="20"/>
  <c r="BA62" i="20"/>
  <c r="AQ62" i="20"/>
  <c r="AP62" i="20"/>
  <c r="AS62" i="20"/>
  <c r="AT62" i="20"/>
  <c r="AY44" i="20"/>
  <c r="AY54" i="20"/>
  <c r="AY81" i="20"/>
  <c r="AY47" i="20"/>
  <c r="AY68" i="20"/>
  <c r="AQ60" i="20"/>
  <c r="AP60" i="20"/>
  <c r="BA60" i="20"/>
  <c r="AR52" i="20"/>
  <c r="AP52" i="20"/>
  <c r="BA52" i="20"/>
  <c r="AT49" i="20"/>
  <c r="BA49" i="20"/>
  <c r="AR49" i="20"/>
  <c r="AY34" i="20"/>
  <c r="AY62" i="20"/>
  <c r="AY74" i="20"/>
  <c r="AT29" i="20"/>
  <c r="AQ29" i="20"/>
  <c r="AP29" i="20"/>
  <c r="AR29" i="20"/>
  <c r="AS55" i="20"/>
  <c r="AP55" i="20"/>
  <c r="AQ55" i="20"/>
  <c r="AR55" i="20"/>
  <c r="AR59" i="20"/>
  <c r="BA59" i="20"/>
  <c r="AQ59" i="20"/>
  <c r="AS16" i="20"/>
  <c r="BA16" i="20"/>
  <c r="AQ16" i="20"/>
  <c r="AR16" i="20"/>
  <c r="AT16" i="20"/>
  <c r="AS18" i="20"/>
  <c r="BA18" i="20"/>
  <c r="AP18" i="20"/>
  <c r="AQ18" i="20"/>
  <c r="AY13" i="20"/>
  <c r="AQ66" i="20"/>
  <c r="BA66" i="20"/>
  <c r="AT66" i="20"/>
  <c r="AR66" i="20"/>
  <c r="AT83" i="20"/>
  <c r="AQ83" i="20"/>
  <c r="AP83" i="20"/>
  <c r="AS83" i="20"/>
  <c r="BA83" i="20"/>
  <c r="AP44" i="20"/>
  <c r="AQ44" i="20"/>
  <c r="AT44" i="20"/>
  <c r="BA22" i="20"/>
  <c r="AQ22" i="20"/>
  <c r="AT22" i="20"/>
  <c r="AP88" i="20"/>
  <c r="AR88" i="20"/>
  <c r="AT88" i="20"/>
  <c r="AS88" i="20"/>
  <c r="AQ88" i="20"/>
  <c r="AS39" i="20"/>
  <c r="AQ39" i="20"/>
  <c r="AR39" i="20"/>
  <c r="AT39" i="20"/>
  <c r="AS35" i="20"/>
  <c r="AP35" i="20"/>
  <c r="BA70" i="20"/>
  <c r="AT70" i="20"/>
  <c r="AY12" i="20"/>
  <c r="AQ12" i="20"/>
  <c r="AT12" i="20"/>
  <c r="BA12" i="20"/>
  <c r="AP12" i="20"/>
  <c r="AP72" i="20"/>
  <c r="AR72" i="20"/>
  <c r="BA75" i="20"/>
  <c r="AR75" i="20"/>
  <c r="AQ75" i="20"/>
  <c r="AT75" i="20"/>
  <c r="AY45" i="20"/>
  <c r="BA58" i="20"/>
  <c r="AP58" i="20"/>
  <c r="AR26" i="20"/>
  <c r="AQ26" i="20"/>
  <c r="AS26" i="20"/>
  <c r="AT26" i="20"/>
  <c r="BA54" i="20"/>
  <c r="AS54" i="20"/>
  <c r="AR54" i="20"/>
  <c r="AK19" i="20"/>
  <c r="Z9" i="20"/>
  <c r="AA9" i="20"/>
  <c r="AB9" i="20"/>
  <c r="BA57" i="20"/>
  <c r="AR57" i="20"/>
  <c r="AP57" i="20"/>
  <c r="AT36" i="20"/>
  <c r="AQ36" i="20"/>
  <c r="AP36" i="20"/>
  <c r="AR36" i="20"/>
  <c r="AY63" i="20"/>
  <c r="AA14" i="20"/>
  <c r="Z14" i="20"/>
  <c r="AY24" i="20"/>
  <c r="AY11" i="20"/>
  <c r="AY31" i="20"/>
  <c r="AY78" i="20"/>
  <c r="AY43" i="20"/>
  <c r="AY59" i="20"/>
  <c r="AY49" i="20"/>
  <c r="AY55" i="20"/>
  <c r="AY36" i="20"/>
  <c r="AY42" i="20"/>
  <c r="AY30" i="20"/>
  <c r="AP86" i="20"/>
  <c r="AR86" i="20"/>
  <c r="AS86" i="20"/>
  <c r="AT86" i="20"/>
  <c r="AQ86" i="20"/>
  <c r="AY77" i="20"/>
  <c r="AR17" i="20"/>
  <c r="AQ17" i="20"/>
  <c r="AY9" i="20"/>
  <c r="V15" i="20"/>
  <c r="AY10" i="20"/>
  <c r="AQ14" i="20"/>
  <c r="BA14" i="20"/>
  <c r="AP14" i="20"/>
  <c r="AC23" i="20"/>
  <c r="AU65" i="20"/>
  <c r="AW65" i="20"/>
  <c r="AY65" i="20"/>
  <c r="AA23" i="20"/>
  <c r="AB23" i="20"/>
  <c r="AY57" i="20"/>
  <c r="AY52" i="20"/>
  <c r="AY46" i="20"/>
  <c r="AY58" i="20"/>
  <c r="AY76" i="20"/>
  <c r="AY48" i="20"/>
  <c r="AY69" i="20"/>
  <c r="AY71" i="20"/>
  <c r="AY72" i="20"/>
  <c r="AY64" i="20"/>
  <c r="AA12" i="20"/>
  <c r="AK24" i="20"/>
  <c r="AY38" i="20"/>
  <c r="C76" i="20"/>
  <c r="C64" i="20"/>
  <c r="C41" i="20"/>
  <c r="R34" i="20"/>
  <c r="R69" i="20"/>
  <c r="E47" i="20"/>
  <c r="AN2" i="20"/>
  <c r="E1" i="21"/>
  <c r="V1" i="21" s="1"/>
  <c r="E2" i="21"/>
  <c r="I2" i="21"/>
  <c r="G7" i="21"/>
  <c r="G5" i="21"/>
  <c r="F7" i="21" s="1"/>
  <c r="A5" i="21"/>
  <c r="G6" i="21"/>
  <c r="H6" i="21" s="1"/>
  <c r="J6" i="21"/>
  <c r="AB6" i="21" s="1"/>
  <c r="Z6" i="21"/>
  <c r="AP6" i="21"/>
  <c r="H7" i="21"/>
  <c r="AR7" i="21" s="1"/>
  <c r="A9" i="21"/>
  <c r="K18" i="21"/>
  <c r="K28" i="21"/>
  <c r="K38" i="21"/>
  <c r="K53" i="21"/>
  <c r="K63" i="21"/>
  <c r="K73" i="21"/>
  <c r="K83" i="21"/>
  <c r="D9" i="21"/>
  <c r="C9" i="21"/>
  <c r="G9" i="21"/>
  <c r="N9" i="21"/>
  <c r="O9" i="21"/>
  <c r="R9" i="21"/>
  <c r="P9" i="21"/>
  <c r="Q9" i="21"/>
  <c r="U9" i="21"/>
  <c r="X9" i="21"/>
  <c r="B28" i="21"/>
  <c r="B38" i="21"/>
  <c r="B53" i="21"/>
  <c r="B63" i="21"/>
  <c r="B73" i="21"/>
  <c r="B83" i="21"/>
  <c r="B18" i="21"/>
  <c r="U10" i="21"/>
  <c r="T10" i="21" s="1"/>
  <c r="U11" i="21"/>
  <c r="T11" i="21" s="1"/>
  <c r="U12" i="21"/>
  <c r="U13" i="21"/>
  <c r="T13" i="21" s="1"/>
  <c r="U14" i="21"/>
  <c r="T14" i="21" s="1"/>
  <c r="A10" i="21"/>
  <c r="D10" i="21"/>
  <c r="G10" i="21"/>
  <c r="N10" i="21"/>
  <c r="O10" i="21"/>
  <c r="P10" i="21"/>
  <c r="Q10" i="21"/>
  <c r="X10" i="21"/>
  <c r="A11" i="21"/>
  <c r="D11" i="21"/>
  <c r="C11" i="21"/>
  <c r="G11" i="21"/>
  <c r="N11" i="21"/>
  <c r="O11" i="21"/>
  <c r="P11" i="21"/>
  <c r="Q11" i="21"/>
  <c r="X11" i="21"/>
  <c r="A12" i="21"/>
  <c r="D12" i="21"/>
  <c r="G12" i="21"/>
  <c r="N12" i="21"/>
  <c r="O12" i="21"/>
  <c r="R12" i="21"/>
  <c r="P12" i="21"/>
  <c r="Q12" i="21"/>
  <c r="X12" i="21"/>
  <c r="A13" i="21"/>
  <c r="C13" i="21"/>
  <c r="D13" i="21"/>
  <c r="G13" i="21"/>
  <c r="N13" i="21"/>
  <c r="O13" i="21"/>
  <c r="P13" i="21"/>
  <c r="Q13" i="21"/>
  <c r="X13" i="21"/>
  <c r="A14" i="21"/>
  <c r="D14" i="21"/>
  <c r="C14" i="21"/>
  <c r="G14" i="21"/>
  <c r="N14" i="21"/>
  <c r="O14" i="21"/>
  <c r="P14" i="21"/>
  <c r="Q14" i="21"/>
  <c r="X14" i="21"/>
  <c r="U19" i="21"/>
  <c r="T19" i="21" s="1"/>
  <c r="U20" i="21"/>
  <c r="T20" i="21" s="1"/>
  <c r="U21" i="21"/>
  <c r="T21" i="21" s="1"/>
  <c r="U22" i="21"/>
  <c r="U23" i="21"/>
  <c r="T23" i="21" s="1"/>
  <c r="U24" i="21"/>
  <c r="T24" i="21" s="1"/>
  <c r="H16" i="21"/>
  <c r="E17" i="21"/>
  <c r="A18" i="21"/>
  <c r="C18" i="21"/>
  <c r="D18" i="21"/>
  <c r="E18" i="21"/>
  <c r="F18" i="21"/>
  <c r="G18" i="21"/>
  <c r="H18" i="21"/>
  <c r="I18" i="21"/>
  <c r="J18" i="21"/>
  <c r="L18" i="21"/>
  <c r="M18" i="21"/>
  <c r="N18" i="21"/>
  <c r="O18" i="21"/>
  <c r="P18" i="21"/>
  <c r="Q18" i="21"/>
  <c r="R18" i="21"/>
  <c r="S18" i="21"/>
  <c r="A19" i="21"/>
  <c r="D19" i="21"/>
  <c r="C19" i="21"/>
  <c r="E19" i="21"/>
  <c r="G19" i="21"/>
  <c r="N19" i="21"/>
  <c r="O19" i="21"/>
  <c r="P19" i="21"/>
  <c r="Q19" i="21"/>
  <c r="X19" i="21"/>
  <c r="A20" i="21"/>
  <c r="D20" i="21"/>
  <c r="E20" i="21"/>
  <c r="G20" i="21"/>
  <c r="N20" i="21"/>
  <c r="O20" i="21"/>
  <c r="P20" i="21"/>
  <c r="Q20" i="21"/>
  <c r="X20" i="21"/>
  <c r="A21" i="21"/>
  <c r="D21" i="21"/>
  <c r="E21" i="21"/>
  <c r="G21" i="21"/>
  <c r="N21" i="21"/>
  <c r="O21" i="21"/>
  <c r="P21" i="21"/>
  <c r="Q21" i="21"/>
  <c r="X21" i="21"/>
  <c r="A22" i="21"/>
  <c r="C22" i="21"/>
  <c r="D22" i="21"/>
  <c r="E22" i="21"/>
  <c r="G22" i="21"/>
  <c r="N22" i="21"/>
  <c r="O22" i="21"/>
  <c r="P22" i="21"/>
  <c r="Q22" i="21"/>
  <c r="T22" i="21"/>
  <c r="X22" i="21"/>
  <c r="A23" i="21"/>
  <c r="D23" i="21"/>
  <c r="C23" i="21"/>
  <c r="E23" i="21"/>
  <c r="G23" i="21"/>
  <c r="N23" i="21"/>
  <c r="O23" i="21"/>
  <c r="P23" i="21"/>
  <c r="Q23" i="21"/>
  <c r="X23" i="21"/>
  <c r="A24" i="21"/>
  <c r="C24" i="21"/>
  <c r="D24" i="21"/>
  <c r="E24" i="21"/>
  <c r="G24" i="21"/>
  <c r="N24" i="21"/>
  <c r="O24" i="21"/>
  <c r="P24" i="21"/>
  <c r="Q24" i="21"/>
  <c r="X24" i="21"/>
  <c r="H26" i="21"/>
  <c r="E27" i="21"/>
  <c r="A28" i="21"/>
  <c r="C28" i="21"/>
  <c r="D28" i="21"/>
  <c r="E28" i="21"/>
  <c r="F28" i="21"/>
  <c r="G28" i="21"/>
  <c r="H28" i="21"/>
  <c r="I28" i="21"/>
  <c r="J28" i="21"/>
  <c r="L28" i="21"/>
  <c r="M28" i="21"/>
  <c r="N28" i="21"/>
  <c r="O28" i="21"/>
  <c r="P28" i="21"/>
  <c r="Q28" i="21"/>
  <c r="R28" i="21"/>
  <c r="S28" i="21"/>
  <c r="A29" i="21"/>
  <c r="D29" i="21"/>
  <c r="E29" i="21"/>
  <c r="G29" i="21"/>
  <c r="N29" i="21"/>
  <c r="O29" i="21"/>
  <c r="P29" i="21"/>
  <c r="Q29" i="21"/>
  <c r="A30" i="21"/>
  <c r="D30" i="21"/>
  <c r="E30" i="21"/>
  <c r="G30" i="21"/>
  <c r="N30" i="21"/>
  <c r="O30" i="21"/>
  <c r="P30" i="21"/>
  <c r="Q30" i="21"/>
  <c r="A31" i="21"/>
  <c r="D31" i="21"/>
  <c r="E31" i="21"/>
  <c r="G31" i="21"/>
  <c r="N31" i="21"/>
  <c r="O31" i="21"/>
  <c r="P31" i="21"/>
  <c r="Q31" i="21"/>
  <c r="A32" i="21"/>
  <c r="D32" i="21"/>
  <c r="C32" i="21"/>
  <c r="E32" i="21"/>
  <c r="G32" i="21"/>
  <c r="N32" i="21"/>
  <c r="O32" i="21"/>
  <c r="P32" i="21"/>
  <c r="Q32" i="21"/>
  <c r="A33" i="21"/>
  <c r="D33" i="21"/>
  <c r="C33" i="21"/>
  <c r="E33" i="21"/>
  <c r="G33" i="21"/>
  <c r="N33" i="21"/>
  <c r="O33" i="21"/>
  <c r="P33" i="21"/>
  <c r="Q33" i="21"/>
  <c r="A34" i="21"/>
  <c r="C34" i="21"/>
  <c r="D34" i="21"/>
  <c r="E34" i="21"/>
  <c r="G34" i="21"/>
  <c r="N34" i="21"/>
  <c r="O34" i="21"/>
  <c r="P34" i="21"/>
  <c r="Q34" i="21"/>
  <c r="H36" i="21"/>
  <c r="E37" i="21"/>
  <c r="A38" i="21"/>
  <c r="C38" i="21"/>
  <c r="D38" i="21"/>
  <c r="E38" i="21"/>
  <c r="F38" i="21"/>
  <c r="G38" i="21"/>
  <c r="H38" i="21"/>
  <c r="I38" i="21"/>
  <c r="J38" i="21"/>
  <c r="L38" i="21"/>
  <c r="M38" i="21"/>
  <c r="N38" i="21"/>
  <c r="O38" i="21"/>
  <c r="P38" i="21"/>
  <c r="Q38" i="21"/>
  <c r="R38" i="21"/>
  <c r="S38" i="21"/>
  <c r="A39" i="21"/>
  <c r="C39" i="21"/>
  <c r="D39" i="21"/>
  <c r="E39" i="21"/>
  <c r="G39" i="21"/>
  <c r="N39" i="21"/>
  <c r="O39" i="21"/>
  <c r="P39" i="21"/>
  <c r="Q39" i="21"/>
  <c r="A40" i="21"/>
  <c r="D40" i="21"/>
  <c r="E40" i="21"/>
  <c r="G40" i="21"/>
  <c r="N40" i="21"/>
  <c r="O40" i="21"/>
  <c r="P40" i="21"/>
  <c r="Q40" i="21"/>
  <c r="A41" i="21"/>
  <c r="D41" i="21"/>
  <c r="E41" i="21"/>
  <c r="G41" i="21"/>
  <c r="N41" i="21"/>
  <c r="R41" i="21"/>
  <c r="O41" i="21"/>
  <c r="P41" i="21"/>
  <c r="Q41" i="21"/>
  <c r="A42" i="21"/>
  <c r="D42" i="21"/>
  <c r="C42" i="21"/>
  <c r="E42" i="21"/>
  <c r="G42" i="21"/>
  <c r="N42" i="21"/>
  <c r="O42" i="21"/>
  <c r="P42" i="21"/>
  <c r="Q42" i="21"/>
  <c r="A43" i="21"/>
  <c r="D43" i="21"/>
  <c r="C43" i="21"/>
  <c r="E43" i="21"/>
  <c r="G43" i="21"/>
  <c r="N43" i="21"/>
  <c r="R43" i="21"/>
  <c r="O43" i="21"/>
  <c r="P43" i="21"/>
  <c r="Q43" i="21"/>
  <c r="A44" i="21"/>
  <c r="D44" i="21"/>
  <c r="C44" i="21"/>
  <c r="E44" i="21"/>
  <c r="G44" i="21"/>
  <c r="N44" i="21"/>
  <c r="O44" i="21"/>
  <c r="P44" i="21"/>
  <c r="R44" i="21"/>
  <c r="Q44" i="21"/>
  <c r="G50" i="21"/>
  <c r="H51" i="21"/>
  <c r="E52" i="21"/>
  <c r="A53" i="21"/>
  <c r="C53" i="21"/>
  <c r="D53" i="21"/>
  <c r="E53" i="21"/>
  <c r="F53" i="21"/>
  <c r="G53" i="21"/>
  <c r="H53" i="21"/>
  <c r="I53" i="21"/>
  <c r="J53" i="21"/>
  <c r="L53" i="21"/>
  <c r="M53" i="21"/>
  <c r="N53" i="21"/>
  <c r="O53" i="21"/>
  <c r="P53" i="21"/>
  <c r="Q53" i="21"/>
  <c r="R53" i="21"/>
  <c r="S53" i="21"/>
  <c r="A54" i="21"/>
  <c r="D54" i="21"/>
  <c r="E54" i="21"/>
  <c r="G54" i="21"/>
  <c r="N54" i="21"/>
  <c r="O54" i="21"/>
  <c r="R54" i="21"/>
  <c r="P54" i="21"/>
  <c r="Q54" i="21"/>
  <c r="A55" i="21"/>
  <c r="D55" i="21"/>
  <c r="E55" i="21"/>
  <c r="G55" i="21"/>
  <c r="N55" i="21"/>
  <c r="O55" i="21"/>
  <c r="P55" i="21"/>
  <c r="Q55" i="21"/>
  <c r="A56" i="21"/>
  <c r="D56" i="21"/>
  <c r="C56" i="21"/>
  <c r="E56" i="21"/>
  <c r="G56" i="21"/>
  <c r="N56" i="21"/>
  <c r="O56" i="21"/>
  <c r="P56" i="21"/>
  <c r="Q56" i="21"/>
  <c r="A57" i="21"/>
  <c r="D57" i="21"/>
  <c r="E57" i="21"/>
  <c r="G57" i="21"/>
  <c r="N57" i="21"/>
  <c r="O57" i="21"/>
  <c r="P57" i="21"/>
  <c r="Q57" i="21"/>
  <c r="A58" i="21"/>
  <c r="D58" i="21"/>
  <c r="C58" i="21"/>
  <c r="E58" i="21"/>
  <c r="G58" i="21"/>
  <c r="N58" i="21"/>
  <c r="O58" i="21"/>
  <c r="P58" i="21"/>
  <c r="Q58" i="21"/>
  <c r="A59" i="21"/>
  <c r="D59" i="21"/>
  <c r="E59" i="21"/>
  <c r="G59" i="21"/>
  <c r="N59" i="21"/>
  <c r="O59" i="21"/>
  <c r="P59" i="21"/>
  <c r="Q59" i="21"/>
  <c r="H61" i="21"/>
  <c r="E62" i="21"/>
  <c r="A63" i="21"/>
  <c r="C63" i="21"/>
  <c r="D63" i="21"/>
  <c r="E63" i="21"/>
  <c r="F63" i="21"/>
  <c r="G63" i="21"/>
  <c r="H63" i="21"/>
  <c r="I63" i="21"/>
  <c r="J63" i="21"/>
  <c r="L63" i="21"/>
  <c r="M63" i="21"/>
  <c r="N63" i="21"/>
  <c r="O63" i="21"/>
  <c r="P63" i="21"/>
  <c r="Q63" i="21"/>
  <c r="R63" i="21"/>
  <c r="S63" i="21"/>
  <c r="A64" i="21"/>
  <c r="D64" i="21"/>
  <c r="E64" i="21"/>
  <c r="G64" i="21"/>
  <c r="N64" i="21"/>
  <c r="O64" i="21"/>
  <c r="P64" i="21"/>
  <c r="Q64" i="21"/>
  <c r="A65" i="21"/>
  <c r="D65" i="21"/>
  <c r="E65" i="21"/>
  <c r="G65" i="21"/>
  <c r="N65" i="21"/>
  <c r="R65" i="21"/>
  <c r="O65" i="21"/>
  <c r="P65" i="21"/>
  <c r="Q65" i="21"/>
  <c r="A66" i="21"/>
  <c r="D66" i="21"/>
  <c r="E66" i="21"/>
  <c r="G66" i="21"/>
  <c r="N66" i="21"/>
  <c r="O66" i="21"/>
  <c r="P66" i="21"/>
  <c r="Q66" i="21"/>
  <c r="A67" i="21"/>
  <c r="D67" i="21"/>
  <c r="C67" i="21"/>
  <c r="E67" i="21"/>
  <c r="G67" i="21"/>
  <c r="N67" i="21"/>
  <c r="O67" i="21"/>
  <c r="P67" i="21"/>
  <c r="Q67" i="21"/>
  <c r="A68" i="21"/>
  <c r="D68" i="21"/>
  <c r="C68" i="21"/>
  <c r="E68" i="21"/>
  <c r="G68" i="21"/>
  <c r="N68" i="21"/>
  <c r="O68" i="21"/>
  <c r="P68" i="21"/>
  <c r="Q68" i="21"/>
  <c r="A69" i="21"/>
  <c r="D69" i="21"/>
  <c r="E69" i="21"/>
  <c r="G69" i="21"/>
  <c r="N69" i="21"/>
  <c r="O69" i="21"/>
  <c r="P69" i="21"/>
  <c r="Q69" i="21"/>
  <c r="H71" i="21"/>
  <c r="E72" i="21"/>
  <c r="A73" i="21"/>
  <c r="C73" i="21"/>
  <c r="D73" i="21"/>
  <c r="E73" i="21"/>
  <c r="F73" i="21"/>
  <c r="G73" i="21"/>
  <c r="H73" i="21"/>
  <c r="I73" i="21"/>
  <c r="J73" i="21"/>
  <c r="L73" i="21"/>
  <c r="M73" i="21"/>
  <c r="N73" i="21"/>
  <c r="O73" i="21"/>
  <c r="P73" i="21"/>
  <c r="Q73" i="21"/>
  <c r="R73" i="21"/>
  <c r="S73" i="21"/>
  <c r="A74" i="21"/>
  <c r="D74" i="21"/>
  <c r="E74" i="21"/>
  <c r="G74" i="21"/>
  <c r="N74" i="21"/>
  <c r="O74" i="21"/>
  <c r="R74" i="21"/>
  <c r="P74" i="21"/>
  <c r="Q74" i="21"/>
  <c r="A75" i="21"/>
  <c r="C75" i="21"/>
  <c r="D75" i="21"/>
  <c r="E75" i="21"/>
  <c r="G75" i="21"/>
  <c r="N75" i="21"/>
  <c r="R75" i="21"/>
  <c r="O75" i="21"/>
  <c r="P75" i="21"/>
  <c r="Q75" i="21"/>
  <c r="A76" i="21"/>
  <c r="D76" i="21"/>
  <c r="E76" i="21"/>
  <c r="G76" i="21"/>
  <c r="N76" i="21"/>
  <c r="O76" i="21"/>
  <c r="P76" i="21"/>
  <c r="Q76" i="21"/>
  <c r="A77" i="21"/>
  <c r="D77" i="21"/>
  <c r="C77" i="21"/>
  <c r="E77" i="21"/>
  <c r="G77" i="21"/>
  <c r="N77" i="21"/>
  <c r="O77" i="21"/>
  <c r="P77" i="21"/>
  <c r="Q77" i="21"/>
  <c r="A78" i="21"/>
  <c r="D78" i="21"/>
  <c r="E78" i="21"/>
  <c r="G78" i="21"/>
  <c r="N78" i="21"/>
  <c r="O78" i="21"/>
  <c r="R78" i="21"/>
  <c r="P78" i="21"/>
  <c r="Q78" i="21"/>
  <c r="A79" i="21"/>
  <c r="D79" i="21"/>
  <c r="E79" i="21"/>
  <c r="G79" i="21"/>
  <c r="N79" i="21"/>
  <c r="R79" i="21"/>
  <c r="O79" i="21"/>
  <c r="P79" i="21"/>
  <c r="Q79" i="21"/>
  <c r="H81" i="21"/>
  <c r="E82" i="21"/>
  <c r="A83" i="21"/>
  <c r="C83" i="21"/>
  <c r="D83" i="21"/>
  <c r="E83" i="21"/>
  <c r="F83" i="21"/>
  <c r="G83" i="21"/>
  <c r="H83" i="21"/>
  <c r="I83" i="21"/>
  <c r="J83" i="21"/>
  <c r="L83" i="21"/>
  <c r="M83" i="21"/>
  <c r="N83" i="21"/>
  <c r="O83" i="21"/>
  <c r="P83" i="21"/>
  <c r="Q83" i="21"/>
  <c r="R83" i="21"/>
  <c r="S83" i="21"/>
  <c r="A84" i="21"/>
  <c r="C84" i="21"/>
  <c r="D84" i="21"/>
  <c r="E84" i="21"/>
  <c r="G84" i="21"/>
  <c r="N84" i="21"/>
  <c r="O84" i="21"/>
  <c r="P84" i="21"/>
  <c r="Q84" i="21"/>
  <c r="A85" i="21"/>
  <c r="D85" i="21"/>
  <c r="C85" i="21"/>
  <c r="E85" i="21"/>
  <c r="G85" i="21"/>
  <c r="N85" i="21"/>
  <c r="O85" i="21"/>
  <c r="P85" i="21"/>
  <c r="Q85" i="21"/>
  <c r="A86" i="21"/>
  <c r="D86" i="21"/>
  <c r="C86" i="21"/>
  <c r="E86" i="21"/>
  <c r="G86" i="21"/>
  <c r="N86" i="21"/>
  <c r="R86" i="21"/>
  <c r="O86" i="21"/>
  <c r="P86" i="21"/>
  <c r="Q86" i="21"/>
  <c r="A87" i="21"/>
  <c r="D87" i="21"/>
  <c r="C87" i="21"/>
  <c r="E87" i="21"/>
  <c r="G87" i="21"/>
  <c r="N87" i="21"/>
  <c r="O87" i="21"/>
  <c r="P87" i="21"/>
  <c r="Q87" i="21"/>
  <c r="A88" i="21"/>
  <c r="D88" i="21"/>
  <c r="C88" i="21"/>
  <c r="E88" i="21"/>
  <c r="G88" i="21"/>
  <c r="N88" i="21"/>
  <c r="O88" i="21"/>
  <c r="P88" i="21"/>
  <c r="Q88" i="21"/>
  <c r="A89" i="21"/>
  <c r="D89" i="21"/>
  <c r="E89" i="21"/>
  <c r="G89" i="21"/>
  <c r="N89" i="21"/>
  <c r="O89" i="21"/>
  <c r="P89" i="21"/>
  <c r="Q89" i="21"/>
  <c r="R40" i="21"/>
  <c r="R39" i="21"/>
  <c r="AN17" i="21"/>
  <c r="AO17" i="21"/>
  <c r="AR17" i="21"/>
  <c r="AV17" i="21"/>
  <c r="AN18" i="21"/>
  <c r="AO18" i="21"/>
  <c r="AV18" i="21"/>
  <c r="AN19" i="21"/>
  <c r="AO19" i="21"/>
  <c r="AV19" i="21"/>
  <c r="AN20" i="21"/>
  <c r="AO20" i="21"/>
  <c r="AV20" i="21"/>
  <c r="R34" i="21"/>
  <c r="R33" i="21"/>
  <c r="R32" i="21"/>
  <c r="R31" i="21"/>
  <c r="R30" i="21"/>
  <c r="R29" i="21"/>
  <c r="R23" i="21"/>
  <c r="R22" i="21"/>
  <c r="R14" i="21"/>
  <c r="R10" i="21"/>
  <c r="T9" i="21"/>
  <c r="R87" i="21"/>
  <c r="R76" i="21"/>
  <c r="T12" i="21"/>
  <c r="C89" i="21"/>
  <c r="C79" i="21"/>
  <c r="C69" i="21"/>
  <c r="R68" i="21"/>
  <c r="C59" i="21"/>
  <c r="R58" i="21"/>
  <c r="C29" i="21"/>
  <c r="AA7" i="21"/>
  <c r="AV15" i="21"/>
  <c r="AV16" i="21"/>
  <c r="H24" i="21"/>
  <c r="H84" i="21"/>
  <c r="H11" i="21"/>
  <c r="H74" i="21"/>
  <c r="H77" i="21"/>
  <c r="C76" i="21"/>
  <c r="C64" i="21"/>
  <c r="C12" i="21"/>
  <c r="AN15" i="21"/>
  <c r="AO15" i="21"/>
  <c r="AP15" i="21"/>
  <c r="R67" i="21"/>
  <c r="C40" i="21"/>
  <c r="AN16" i="21"/>
  <c r="AO16" i="21"/>
  <c r="I64" i="21"/>
  <c r="H64" i="21"/>
  <c r="I11" i="21"/>
  <c r="H4" i="21"/>
  <c r="AP4" i="21" s="1"/>
  <c r="BB8" i="21"/>
  <c r="BB15" i="21" s="1"/>
  <c r="BC15" i="21" s="1"/>
  <c r="H56" i="21"/>
  <c r="H41" i="21"/>
  <c r="H58" i="21"/>
  <c r="H68" i="21"/>
  <c r="H14" i="21"/>
  <c r="I58" i="21"/>
  <c r="I65" i="21"/>
  <c r="H65" i="21"/>
  <c r="I85" i="21"/>
  <c r="I68" i="21"/>
  <c r="I32" i="21"/>
  <c r="J42" i="21"/>
  <c r="I75" i="21"/>
  <c r="I23" i="21"/>
  <c r="J54" i="21"/>
  <c r="I31" i="21"/>
  <c r="I43" i="21"/>
  <c r="I54" i="21"/>
  <c r="J84" i="21"/>
  <c r="I14" i="21"/>
  <c r="I39" i="21"/>
  <c r="I56" i="21"/>
  <c r="I21" i="21"/>
  <c r="I66" i="21"/>
  <c r="I77" i="21"/>
  <c r="I20" i="21"/>
  <c r="I76" i="21"/>
  <c r="J89" i="21"/>
  <c r="J74" i="21"/>
  <c r="I10" i="21"/>
  <c r="I67" i="21"/>
  <c r="I13" i="21"/>
  <c r="I22" i="21"/>
  <c r="J34" i="21"/>
  <c r="I86" i="21"/>
  <c r="I34" i="21"/>
  <c r="I89" i="21"/>
  <c r="J68" i="21"/>
  <c r="I74" i="21"/>
  <c r="I40" i="21"/>
  <c r="J56" i="21"/>
  <c r="I12" i="21"/>
  <c r="I88" i="21"/>
  <c r="H69" i="21"/>
  <c r="I33" i="21"/>
  <c r="I84" i="21"/>
  <c r="H40" i="21"/>
  <c r="H85" i="21"/>
  <c r="H19" i="21"/>
  <c r="H21" i="21"/>
  <c r="H88" i="21"/>
  <c r="H31" i="21"/>
  <c r="I24" i="21"/>
  <c r="I9" i="21"/>
  <c r="I59" i="21"/>
  <c r="J39" i="21"/>
  <c r="J23" i="21"/>
  <c r="I42" i="21"/>
  <c r="H32" i="21"/>
  <c r="I29" i="21"/>
  <c r="I69" i="21"/>
  <c r="I55" i="21"/>
  <c r="I44" i="21"/>
  <c r="I41" i="21"/>
  <c r="J14" i="21"/>
  <c r="H67" i="21"/>
  <c r="H86" i="21"/>
  <c r="H75" i="21"/>
  <c r="H79" i="21"/>
  <c r="H23" i="21"/>
  <c r="H59" i="21"/>
  <c r="H43" i="21"/>
  <c r="H66" i="21"/>
  <c r="H34" i="21"/>
  <c r="H54" i="21"/>
  <c r="H55" i="21"/>
  <c r="H44" i="21"/>
  <c r="H33" i="21"/>
  <c r="H10" i="21"/>
  <c r="H20" i="21"/>
  <c r="H39" i="21"/>
  <c r="H12" i="21"/>
  <c r="I30" i="21"/>
  <c r="I19" i="21"/>
  <c r="R89" i="21"/>
  <c r="R88" i="21"/>
  <c r="C30" i="21"/>
  <c r="C10" i="21"/>
  <c r="R24" i="21"/>
  <c r="C20" i="21"/>
  <c r="BB11" i="21"/>
  <c r="BC11" i="21" s="1"/>
  <c r="I79" i="21"/>
  <c r="I78" i="21"/>
  <c r="H78" i="21"/>
  <c r="H57" i="21"/>
  <c r="AN9" i="21"/>
  <c r="AO9" i="21"/>
  <c r="AU10" i="21"/>
  <c r="AV11" i="21"/>
  <c r="AV12" i="21"/>
  <c r="AV10" i="21"/>
  <c r="AN11" i="21"/>
  <c r="AO11" i="21"/>
  <c r="AX11" i="21"/>
  <c r="AV13" i="21"/>
  <c r="AN10" i="21"/>
  <c r="AO10" i="21"/>
  <c r="AU11" i="21"/>
  <c r="AW11" i="21"/>
  <c r="AX14" i="21"/>
  <c r="AV9" i="21"/>
  <c r="AU12" i="21"/>
  <c r="AN14" i="21"/>
  <c r="AO14" i="21"/>
  <c r="AP14" i="21"/>
  <c r="AX9" i="21"/>
  <c r="AN13" i="21"/>
  <c r="AO13" i="21"/>
  <c r="AP13" i="21"/>
  <c r="AV14" i="21"/>
  <c r="AU9" i="21"/>
  <c r="AU13" i="21"/>
  <c r="AW13" i="21"/>
  <c r="AX10" i="21"/>
  <c r="AU14" i="21"/>
  <c r="AN12" i="21"/>
  <c r="AO12" i="21"/>
  <c r="AX13" i="21"/>
  <c r="AX12" i="21"/>
  <c r="B77" i="21"/>
  <c r="S77" i="21" s="1"/>
  <c r="B10" i="21"/>
  <c r="S10" i="21" s="1"/>
  <c r="B89" i="21"/>
  <c r="S89" i="21" s="1"/>
  <c r="B33" i="21"/>
  <c r="S33" i="21" s="1"/>
  <c r="B57" i="21"/>
  <c r="S57" i="21" s="1"/>
  <c r="B76" i="21"/>
  <c r="S76" i="21" s="1"/>
  <c r="B31" i="21"/>
  <c r="S31" i="21" s="1"/>
  <c r="B29" i="21"/>
  <c r="S29" i="21"/>
  <c r="B65" i="21"/>
  <c r="S65" i="21" s="1"/>
  <c r="B39" i="21"/>
  <c r="S39" i="21" s="1"/>
  <c r="B86" i="21"/>
  <c r="S86" i="21" s="1"/>
  <c r="B32" i="21"/>
  <c r="S32" i="21" s="1"/>
  <c r="B79" i="21"/>
  <c r="S79" i="21" s="1"/>
  <c r="B41" i="21"/>
  <c r="S41" i="21" s="1"/>
  <c r="B44" i="21"/>
  <c r="S44" i="21" s="1"/>
  <c r="B19" i="21"/>
  <c r="B87" i="21"/>
  <c r="S87" i="21" s="1"/>
  <c r="B74" i="21"/>
  <c r="S74" i="21" s="1"/>
  <c r="B30" i="21"/>
  <c r="S30" i="21" s="1"/>
  <c r="B12" i="21"/>
  <c r="S12" i="21" s="1"/>
  <c r="B21" i="21"/>
  <c r="S21" i="21" s="1"/>
  <c r="B88" i="21"/>
  <c r="S88" i="21" s="1"/>
  <c r="B23" i="21"/>
  <c r="S23" i="21"/>
  <c r="B43" i="21"/>
  <c r="S43" i="21" s="1"/>
  <c r="B78" i="21"/>
  <c r="S78" i="21" s="1"/>
  <c r="B75" i="21"/>
  <c r="S75" i="21" s="1"/>
  <c r="B67" i="21"/>
  <c r="S67" i="21"/>
  <c r="B9" i="21"/>
  <c r="S9" i="21" s="1"/>
  <c r="B85" i="21"/>
  <c r="S85" i="21" s="1"/>
  <c r="B68" i="21"/>
  <c r="S68" i="21" s="1"/>
  <c r="B58" i="21"/>
  <c r="S58" i="21" s="1"/>
  <c r="B14" i="21"/>
  <c r="S14" i="21" s="1"/>
  <c r="B56" i="21"/>
  <c r="S56" i="21" s="1"/>
  <c r="B54" i="21"/>
  <c r="S54" i="21" s="1"/>
  <c r="B24" i="21"/>
  <c r="S24" i="21" s="1"/>
  <c r="B64" i="21"/>
  <c r="S64" i="21" s="1"/>
  <c r="B66" i="21"/>
  <c r="S66" i="21" s="1"/>
  <c r="B22" i="21"/>
  <c r="S22" i="21" s="1"/>
  <c r="B40" i="21"/>
  <c r="S40" i="21" s="1"/>
  <c r="B13" i="21"/>
  <c r="S13" i="21" s="1"/>
  <c r="B69" i="21"/>
  <c r="S69" i="21" s="1"/>
  <c r="B84" i="21"/>
  <c r="S84" i="21" s="1"/>
  <c r="B34" i="21"/>
  <c r="S34" i="21" s="1"/>
  <c r="B11" i="21"/>
  <c r="S11" i="21" s="1"/>
  <c r="B55" i="21"/>
  <c r="S55" i="21" s="1"/>
  <c r="I47" i="21"/>
  <c r="AA2" i="21"/>
  <c r="AQ2" i="21"/>
  <c r="B42" i="21"/>
  <c r="S42" i="21"/>
  <c r="I57" i="21"/>
  <c r="B59" i="21"/>
  <c r="S59" i="21" s="1"/>
  <c r="B20" i="21"/>
  <c r="S20" i="21" s="1"/>
  <c r="I87" i="21"/>
  <c r="H22" i="21"/>
  <c r="H89" i="21"/>
  <c r="H9" i="21"/>
  <c r="H87" i="21"/>
  <c r="H30" i="21"/>
  <c r="H76" i="21"/>
  <c r="H29" i="21"/>
  <c r="H42" i="21"/>
  <c r="H13" i="21"/>
  <c r="R19" i="21"/>
  <c r="C78" i="21"/>
  <c r="R59" i="21"/>
  <c r="C57" i="21"/>
  <c r="C21" i="21"/>
  <c r="R11" i="21"/>
  <c r="R77" i="21"/>
  <c r="C74" i="21"/>
  <c r="R69" i="21"/>
  <c r="C66" i="21"/>
  <c r="R57" i="21"/>
  <c r="C55" i="21"/>
  <c r="R21" i="21"/>
  <c r="AF20" i="21"/>
  <c r="AJ20" i="21"/>
  <c r="AU88" i="21"/>
  <c r="AN71" i="21"/>
  <c r="AO71" i="21"/>
  <c r="BA71" i="21"/>
  <c r="AN73" i="21"/>
  <c r="AO73" i="21"/>
  <c r="AQ73" i="21"/>
  <c r="AF14" i="21"/>
  <c r="AI14" i="21"/>
  <c r="AN75" i="21"/>
  <c r="AO75" i="21"/>
  <c r="AU83" i="21"/>
  <c r="AW83" i="21"/>
  <c r="AU82" i="21"/>
  <c r="AW82" i="21"/>
  <c r="AF23" i="21"/>
  <c r="AE9" i="21"/>
  <c r="AG9" i="21"/>
  <c r="AE14" i="21"/>
  <c r="AG14" i="21"/>
  <c r="AK14" i="21"/>
  <c r="AX74" i="21"/>
  <c r="AN69" i="21"/>
  <c r="AO69" i="21"/>
  <c r="AX69" i="21"/>
  <c r="AF22" i="21"/>
  <c r="AI22" i="21"/>
  <c r="AF10" i="21"/>
  <c r="AJ10" i="21"/>
  <c r="AU89" i="21"/>
  <c r="AX80" i="21"/>
  <c r="AU81" i="21"/>
  <c r="AW81" i="21"/>
  <c r="AY81" i="21"/>
  <c r="AU78" i="21"/>
  <c r="AW78" i="21"/>
  <c r="AN79" i="21"/>
  <c r="AO79" i="21"/>
  <c r="AN77" i="21"/>
  <c r="AO77" i="21"/>
  <c r="AP77" i="21"/>
  <c r="AU74" i="21"/>
  <c r="AW74" i="21"/>
  <c r="AU79" i="21"/>
  <c r="AW79" i="21"/>
  <c r="AY79" i="21"/>
  <c r="AU86" i="21"/>
  <c r="AX75" i="21"/>
  <c r="AF11" i="21"/>
  <c r="AJ11" i="21"/>
  <c r="AI11" i="21"/>
  <c r="AX79" i="21"/>
  <c r="AF21" i="21"/>
  <c r="AJ21" i="21"/>
  <c r="AU76" i="21"/>
  <c r="AW76" i="21"/>
  <c r="AF24" i="21"/>
  <c r="AJ24" i="21"/>
  <c r="AI24" i="21"/>
  <c r="AN88" i="21"/>
  <c r="AO88" i="21"/>
  <c r="AE21" i="21"/>
  <c r="AG21" i="21"/>
  <c r="AK21" i="21"/>
  <c r="AH21" i="21"/>
  <c r="AE11" i="21"/>
  <c r="AG11" i="21"/>
  <c r="AN72" i="21"/>
  <c r="AO72" i="21"/>
  <c r="AE12" i="21"/>
  <c r="AX83" i="21"/>
  <c r="AU77" i="21"/>
  <c r="AW77" i="21"/>
  <c r="AE13" i="21"/>
  <c r="AH13" i="21"/>
  <c r="AG13" i="21"/>
  <c r="AN74" i="21"/>
  <c r="AO74" i="21"/>
  <c r="AR74" i="21"/>
  <c r="AC20" i="21"/>
  <c r="AN83" i="21"/>
  <c r="AO83" i="21"/>
  <c r="AC19" i="21"/>
  <c r="AN87" i="21"/>
  <c r="AO87" i="21"/>
  <c r="AN89" i="21"/>
  <c r="AO89" i="21"/>
  <c r="AX71" i="21"/>
  <c r="AX73" i="21"/>
  <c r="AF9" i="21"/>
  <c r="AJ9" i="21"/>
  <c r="AN85" i="21"/>
  <c r="AO85" i="21"/>
  <c r="S19" i="21"/>
  <c r="AU42" i="21"/>
  <c r="AW42" i="21"/>
  <c r="AX33" i="21"/>
  <c r="AX41" i="21"/>
  <c r="AN42" i="21"/>
  <c r="AO42" i="21"/>
  <c r="AU60" i="21"/>
  <c r="AW60" i="21"/>
  <c r="AN59" i="21"/>
  <c r="AO59" i="21"/>
  <c r="BA59" i="21"/>
  <c r="AU38" i="21"/>
  <c r="AW38" i="21"/>
  <c r="AU15" i="21"/>
  <c r="AW15" i="21"/>
  <c r="AX17" i="21"/>
  <c r="W11" i="21"/>
  <c r="Y11" i="21"/>
  <c r="AC12" i="21"/>
  <c r="AU29" i="21"/>
  <c r="AW29" i="21"/>
  <c r="AU51" i="21"/>
  <c r="AW51" i="21"/>
  <c r="AY51" i="21"/>
  <c r="AN52" i="21"/>
  <c r="AO52" i="21"/>
  <c r="AT52" i="21"/>
  <c r="AU47" i="21"/>
  <c r="AW47" i="21"/>
  <c r="AU32" i="21"/>
  <c r="AW32" i="21"/>
  <c r="AY32" i="21"/>
  <c r="W10" i="21"/>
  <c r="Y10" i="21"/>
  <c r="Z10" i="21"/>
  <c r="AU36" i="21"/>
  <c r="AW36" i="21"/>
  <c r="AY36" i="21"/>
  <c r="AN31" i="21"/>
  <c r="AO31" i="21"/>
  <c r="AQ31" i="21"/>
  <c r="AN55" i="21"/>
  <c r="AO55" i="21"/>
  <c r="AX23" i="21"/>
  <c r="AU58" i="21"/>
  <c r="AW58" i="21"/>
  <c r="AN62" i="21"/>
  <c r="AO62" i="21"/>
  <c r="AX25" i="21"/>
  <c r="AN49" i="21"/>
  <c r="AO49" i="21"/>
  <c r="AP49" i="21"/>
  <c r="AN40" i="21"/>
  <c r="AO40" i="21"/>
  <c r="AU31" i="21"/>
  <c r="AW31" i="21"/>
  <c r="AN30" i="21"/>
  <c r="AO30" i="21"/>
  <c r="AU53" i="21"/>
  <c r="AW53" i="21"/>
  <c r="AU54" i="21"/>
  <c r="AW54" i="21"/>
  <c r="AX39" i="21"/>
  <c r="AU30" i="21"/>
  <c r="AW30" i="21"/>
  <c r="AN45" i="21"/>
  <c r="AO45" i="21"/>
  <c r="AN68" i="21"/>
  <c r="AO68" i="21"/>
  <c r="AX47" i="21"/>
  <c r="AU24" i="21"/>
  <c r="AW24" i="21"/>
  <c r="AX59" i="21"/>
  <c r="AX52" i="21"/>
  <c r="AX46" i="21"/>
  <c r="AU44" i="21"/>
  <c r="AW44" i="21"/>
  <c r="AY44" i="21"/>
  <c r="W24" i="21"/>
  <c r="Y24" i="21"/>
  <c r="Z24" i="21"/>
  <c r="AU56" i="21"/>
  <c r="AW56" i="21"/>
  <c r="AU45" i="21"/>
  <c r="AW45" i="21"/>
  <c r="AN21" i="21"/>
  <c r="AO21" i="21"/>
  <c r="AU40" i="21"/>
  <c r="AW40" i="21"/>
  <c r="AN26" i="21"/>
  <c r="AO26" i="21"/>
  <c r="AP26" i="21"/>
  <c r="AX55" i="21"/>
  <c r="AX56" i="21"/>
  <c r="AX53" i="21"/>
  <c r="AX18" i="21"/>
  <c r="AU57" i="21"/>
  <c r="AW57" i="21"/>
  <c r="AN32" i="21"/>
  <c r="AO32" i="21"/>
  <c r="AU37" i="21"/>
  <c r="AW37" i="21"/>
  <c r="AU19" i="21"/>
  <c r="AW19" i="21"/>
  <c r="W19" i="21"/>
  <c r="Y19" i="21"/>
  <c r="AU46" i="21"/>
  <c r="AW46" i="21"/>
  <c r="AY46" i="21"/>
  <c r="AU61" i="21"/>
  <c r="AW61" i="21"/>
  <c r="AX51" i="21"/>
  <c r="AU39" i="21"/>
  <c r="AW39" i="21"/>
  <c r="AX28" i="21"/>
  <c r="AU43" i="21"/>
  <c r="AW43" i="21"/>
  <c r="W12" i="21"/>
  <c r="Y12" i="21"/>
  <c r="AN38" i="21"/>
  <c r="AO38" i="21"/>
  <c r="AU67" i="21"/>
  <c r="AW67" i="21"/>
  <c r="AN63" i="21"/>
  <c r="AO63" i="21"/>
  <c r="AS63" i="21"/>
  <c r="AN36" i="21"/>
  <c r="AO36" i="21"/>
  <c r="AX27" i="21"/>
  <c r="AU35" i="21"/>
  <c r="AW35" i="21"/>
  <c r="AY35" i="21"/>
  <c r="AC13" i="21"/>
  <c r="AN37" i="21"/>
  <c r="AO37" i="21"/>
  <c r="AR37" i="21"/>
  <c r="AX30" i="21"/>
  <c r="AN27" i="21"/>
  <c r="AO27" i="21"/>
  <c r="W13" i="21"/>
  <c r="Y13" i="21"/>
  <c r="AX37" i="21"/>
  <c r="AU68" i="21"/>
  <c r="AW68" i="21"/>
  <c r="AU18" i="21"/>
  <c r="AW18" i="21"/>
  <c r="AY18" i="21"/>
  <c r="W23" i="21"/>
  <c r="Y23" i="21"/>
  <c r="AU22" i="21"/>
  <c r="AW22" i="21"/>
  <c r="AU55" i="21"/>
  <c r="AW55" i="21"/>
  <c r="AY55" i="21"/>
  <c r="AC14" i="21"/>
  <c r="AU69" i="21"/>
  <c r="AW69" i="21"/>
  <c r="AY69" i="21"/>
  <c r="AX48" i="21"/>
  <c r="AU70" i="21"/>
  <c r="AW70" i="21"/>
  <c r="BA11" i="21"/>
  <c r="AT11" i="21"/>
  <c r="AQ11" i="21"/>
  <c r="AT13" i="21"/>
  <c r="AS11" i="21"/>
  <c r="AQ13" i="21"/>
  <c r="AR18" i="21"/>
  <c r="AT68" i="21"/>
  <c r="AB10" i="21"/>
  <c r="AH9" i="21"/>
  <c r="AI9" i="21"/>
  <c r="AW10" i="21"/>
  <c r="AS13" i="21"/>
  <c r="AR13" i="21"/>
  <c r="AJ22" i="21"/>
  <c r="AT10" i="21"/>
  <c r="AR12" i="21"/>
  <c r="AQ12" i="21"/>
  <c r="AW12" i="21"/>
  <c r="AY12" i="21"/>
  <c r="AQ20" i="21"/>
  <c r="AP20" i="21"/>
  <c r="AR20" i="21"/>
  <c r="AT20" i="21"/>
  <c r="AS20" i="21"/>
  <c r="BA20" i="21"/>
  <c r="AS14" i="21"/>
  <c r="AW9" i="21"/>
  <c r="AS19" i="21"/>
  <c r="AQ19" i="21"/>
  <c r="AP19" i="21"/>
  <c r="BA19" i="21"/>
  <c r="AT19" i="21"/>
  <c r="AR19" i="21"/>
  <c r="AT18" i="21"/>
  <c r="AP45" i="21"/>
  <c r="AQ45" i="21"/>
  <c r="AP10" i="21"/>
  <c r="BA10" i="21"/>
  <c r="AR10" i="21"/>
  <c r="AR9" i="21"/>
  <c r="AQ9" i="21"/>
  <c r="BA9" i="21"/>
  <c r="AT9" i="21"/>
  <c r="AT17" i="21"/>
  <c r="BA17" i="21"/>
  <c r="AP17" i="21"/>
  <c r="AS17" i="21"/>
  <c r="AQ17" i="21"/>
  <c r="AH14" i="21"/>
  <c r="AP11" i="21"/>
  <c r="AR11" i="21"/>
  <c r="AH12" i="21"/>
  <c r="AG12" i="21"/>
  <c r="AS36" i="21"/>
  <c r="AR36" i="21"/>
  <c r="AP68" i="21"/>
  <c r="BA68" i="21"/>
  <c r="AA11" i="21"/>
  <c r="Z11" i="21"/>
  <c r="AR59" i="21"/>
  <c r="AS88" i="21"/>
  <c r="AQ88" i="21"/>
  <c r="AT79" i="21"/>
  <c r="AP69" i="21"/>
  <c r="BA52" i="21"/>
  <c r="AS45" i="21"/>
  <c r="AA10" i="21"/>
  <c r="AT36" i="21"/>
  <c r="BA32" i="21"/>
  <c r="AQ71" i="21"/>
  <c r="AR79" i="21"/>
  <c r="AS79" i="21"/>
  <c r="AB11" i="21"/>
  <c r="AP31" i="21"/>
  <c r="AT75" i="21"/>
  <c r="AH11" i="21"/>
  <c r="AS10" i="21"/>
  <c r="AI21" i="21"/>
  <c r="AQ10" i="21"/>
  <c r="AX50" i="21"/>
  <c r="AN34" i="21"/>
  <c r="AO34" i="21"/>
  <c r="AU41" i="21"/>
  <c r="AW41" i="21"/>
  <c r="W14" i="21"/>
  <c r="Y14" i="21"/>
  <c r="AN51" i="21"/>
  <c r="AO51" i="21"/>
  <c r="AN47" i="21"/>
  <c r="AO47" i="21"/>
  <c r="BA47" i="21"/>
  <c r="AC11" i="21"/>
  <c r="AN35" i="21"/>
  <c r="AO35" i="21"/>
  <c r="AU63" i="21"/>
  <c r="AW63" i="21"/>
  <c r="AY63" i="21"/>
  <c r="AN44" i="21"/>
  <c r="AO44" i="21"/>
  <c r="AX61" i="21"/>
  <c r="AU64" i="21"/>
  <c r="AW64" i="21"/>
  <c r="AN23" i="21"/>
  <c r="AO23" i="21"/>
  <c r="AR23" i="21"/>
  <c r="AU65" i="21"/>
  <c r="AW65" i="21"/>
  <c r="AN29" i="21"/>
  <c r="AO29" i="21"/>
  <c r="AX34" i="21"/>
  <c r="AX19" i="21"/>
  <c r="AX66" i="21"/>
  <c r="AU50" i="21"/>
  <c r="AW50" i="21"/>
  <c r="AX26" i="21"/>
  <c r="AC9" i="21"/>
  <c r="W21" i="21"/>
  <c r="Y21" i="21"/>
  <c r="AX20" i="21"/>
  <c r="AX21" i="21"/>
  <c r="AU48" i="21"/>
  <c r="AW48" i="21"/>
  <c r="AN50" i="21"/>
  <c r="AO50" i="21"/>
  <c r="AX63" i="21"/>
  <c r="AN46" i="21"/>
  <c r="AO46" i="21"/>
  <c r="AU62" i="21"/>
  <c r="AW62" i="21"/>
  <c r="AX45" i="21"/>
  <c r="W9" i="21"/>
  <c r="Y9" i="21"/>
  <c r="AA9" i="21"/>
  <c r="AX42" i="21"/>
  <c r="AU33" i="21"/>
  <c r="AW33" i="21"/>
  <c r="AY33" i="21"/>
  <c r="AN24" i="21"/>
  <c r="AO24" i="21"/>
  <c r="AN64" i="21"/>
  <c r="AO64" i="21"/>
  <c r="AQ64" i="21"/>
  <c r="AU52" i="21"/>
  <c r="AW52" i="21"/>
  <c r="AY52" i="21"/>
  <c r="AU66" i="21"/>
  <c r="AW66" i="21"/>
  <c r="AN48" i="21"/>
  <c r="AO48" i="21"/>
  <c r="AT48" i="21"/>
  <c r="AN28" i="21"/>
  <c r="AO28" i="21"/>
  <c r="AX32" i="21"/>
  <c r="AX40" i="21"/>
  <c r="AN86" i="21"/>
  <c r="AO86" i="21"/>
  <c r="AE20" i="21"/>
  <c r="AE24" i="21"/>
  <c r="AX67" i="21"/>
  <c r="AU80" i="21"/>
  <c r="AW80" i="21"/>
  <c r="AX82" i="21"/>
  <c r="AU85" i="21"/>
  <c r="AX77" i="21"/>
  <c r="AU87" i="21"/>
  <c r="AX70" i="21"/>
  <c r="AU73" i="21"/>
  <c r="AW73" i="21"/>
  <c r="AU84" i="21"/>
  <c r="AN70" i="21"/>
  <c r="AO70" i="21"/>
  <c r="AF13" i="21"/>
  <c r="AI13" i="21"/>
  <c r="AN82" i="21"/>
  <c r="AO82" i="21"/>
  <c r="AC21" i="21"/>
  <c r="AN78" i="21"/>
  <c r="AO78" i="21"/>
  <c r="AE19" i="21"/>
  <c r="AJ14" i="21"/>
  <c r="AU75" i="21"/>
  <c r="AW75" i="21"/>
  <c r="BA13" i="21"/>
  <c r="AC10" i="21"/>
  <c r="AN65" i="21"/>
  <c r="AO65" i="21"/>
  <c r="AT65" i="21"/>
  <c r="AN53" i="21"/>
  <c r="AO53" i="21"/>
  <c r="AN33" i="21"/>
  <c r="AO33" i="21"/>
  <c r="AN43" i="21"/>
  <c r="AO43" i="21"/>
  <c r="AX58" i="21"/>
  <c r="AX44" i="21"/>
  <c r="AX16" i="21"/>
  <c r="W22" i="21"/>
  <c r="Y22" i="21"/>
  <c r="AX15" i="21"/>
  <c r="AN56" i="21"/>
  <c r="AO56" i="21"/>
  <c r="AX22" i="21"/>
  <c r="AX54" i="21"/>
  <c r="AU21" i="21"/>
  <c r="AW21" i="21"/>
  <c r="AN41" i="21"/>
  <c r="AO41" i="21"/>
  <c r="AX62" i="21"/>
  <c r="AX24" i="21"/>
  <c r="AX35" i="21"/>
  <c r="AU71" i="21"/>
  <c r="AW71" i="21"/>
  <c r="AX60" i="21"/>
  <c r="AN58" i="21"/>
  <c r="AO58" i="21"/>
  <c r="AN57" i="21"/>
  <c r="AO57" i="21"/>
  <c r="AS57" i="21"/>
  <c r="AN66" i="21"/>
  <c r="AO66" i="21"/>
  <c r="AX43" i="21"/>
  <c r="AU49" i="21"/>
  <c r="AW49" i="21"/>
  <c r="AX57" i="21"/>
  <c r="AN54" i="21"/>
  <c r="AO54" i="21"/>
  <c r="AX64" i="21"/>
  <c r="AX36" i="21"/>
  <c r="AU26" i="21"/>
  <c r="AW26" i="21"/>
  <c r="AU16" i="21"/>
  <c r="AW16" i="21"/>
  <c r="AX31" i="21"/>
  <c r="AU23" i="21"/>
  <c r="AW23" i="21"/>
  <c r="AY23" i="21"/>
  <c r="AX38" i="21"/>
  <c r="AX49" i="21"/>
  <c r="AU25" i="21"/>
  <c r="AW25" i="21"/>
  <c r="AN61" i="21"/>
  <c r="AO61" i="21"/>
  <c r="AU28" i="21"/>
  <c r="AW28" i="21"/>
  <c r="AY28" i="21"/>
  <c r="AU17" i="21"/>
  <c r="AW17" i="21"/>
  <c r="AY17" i="21"/>
  <c r="AU59" i="21"/>
  <c r="AW59" i="21"/>
  <c r="AU27" i="21"/>
  <c r="AW27" i="21"/>
  <c r="AN60" i="21"/>
  <c r="AO60" i="21"/>
  <c r="AU34" i="21"/>
  <c r="AW34" i="21"/>
  <c r="AN22" i="21"/>
  <c r="AO22" i="21"/>
  <c r="AP22" i="21"/>
  <c r="AU20" i="21"/>
  <c r="AW20" i="21"/>
  <c r="AX29" i="21"/>
  <c r="AN39" i="21"/>
  <c r="AO39" i="21"/>
  <c r="AN25" i="21"/>
  <c r="AO25" i="21"/>
  <c r="AN67" i="21"/>
  <c r="AO67" i="21"/>
  <c r="W20" i="21"/>
  <c r="Y20" i="21"/>
  <c r="Z20" i="21"/>
  <c r="AX65" i="21"/>
  <c r="AX81" i="21"/>
  <c r="AC22" i="21"/>
  <c r="AX68" i="21"/>
  <c r="AN81" i="21"/>
  <c r="AO81" i="21"/>
  <c r="AE10" i="21"/>
  <c r="AH10" i="21"/>
  <c r="AE23" i="21"/>
  <c r="AH23" i="21"/>
  <c r="AX76" i="21"/>
  <c r="AX78" i="21"/>
  <c r="AN80" i="21"/>
  <c r="AO80" i="21"/>
  <c r="AU72" i="21"/>
  <c r="AW72" i="21"/>
  <c r="AC24" i="21"/>
  <c r="AN84" i="21"/>
  <c r="AO84" i="21"/>
  <c r="AC23" i="21"/>
  <c r="AF19" i="21"/>
  <c r="AJ19" i="21"/>
  <c r="AE22" i="21"/>
  <c r="AX72" i="21"/>
  <c r="AN76" i="21"/>
  <c r="AO76" i="21"/>
  <c r="AF12" i="21"/>
  <c r="AJ12" i="21"/>
  <c r="J43" i="21"/>
  <c r="J65" i="21"/>
  <c r="J86" i="21"/>
  <c r="J11" i="21"/>
  <c r="J76" i="21"/>
  <c r="J88" i="21"/>
  <c r="J55" i="21"/>
  <c r="J33" i="21"/>
  <c r="J21" i="21"/>
  <c r="J9" i="21"/>
  <c r="J69" i="21"/>
  <c r="J58" i="21"/>
  <c r="J77" i="21"/>
  <c r="J30" i="21"/>
  <c r="J67" i="21"/>
  <c r="J22" i="21"/>
  <c r="J87" i="21"/>
  <c r="J41" i="21"/>
  <c r="J59" i="21"/>
  <c r="J19" i="21"/>
  <c r="J29" i="21"/>
  <c r="J32" i="21"/>
  <c r="J78" i="21"/>
  <c r="J57" i="21"/>
  <c r="J79" i="21"/>
  <c r="J66" i="21"/>
  <c r="J12" i="21"/>
  <c r="J44" i="21"/>
  <c r="J75" i="21"/>
  <c r="J40" i="21"/>
  <c r="J31" i="21"/>
  <c r="J13" i="21"/>
  <c r="J20" i="21"/>
  <c r="J24" i="21"/>
  <c r="J10" i="21"/>
  <c r="J85" i="21"/>
  <c r="J64" i="21"/>
  <c r="R42" i="21"/>
  <c r="R85" i="21"/>
  <c r="R66" i="21"/>
  <c r="C65" i="21"/>
  <c r="R64" i="21"/>
  <c r="R56" i="21"/>
  <c r="R55" i="21"/>
  <c r="C54" i="21"/>
  <c r="C41" i="21"/>
  <c r="C31" i="21"/>
  <c r="R20" i="21"/>
  <c r="R13" i="21"/>
  <c r="AH22" i="21"/>
  <c r="AG22" i="21"/>
  <c r="AB20" i="21"/>
  <c r="AS60" i="21"/>
  <c r="BA60" i="21"/>
  <c r="AP60" i="21"/>
  <c r="AQ60" i="21"/>
  <c r="AT57" i="21"/>
  <c r="BA57" i="21"/>
  <c r="AS65" i="21"/>
  <c r="BA65" i="21"/>
  <c r="AR65" i="21"/>
  <c r="AP65" i="21"/>
  <c r="AQ65" i="21"/>
  <c r="AH19" i="21"/>
  <c r="AG19" i="21"/>
  <c r="AK19" i="21"/>
  <c r="AJ13" i="21"/>
  <c r="AG20" i="21"/>
  <c r="AH20" i="21"/>
  <c r="BA28" i="21"/>
  <c r="AT28" i="21"/>
  <c r="AI19" i="21"/>
  <c r="AP61" i="21"/>
  <c r="AQ61" i="21"/>
  <c r="AS61" i="21"/>
  <c r="AS58" i="21"/>
  <c r="AR58" i="21"/>
  <c r="Z22" i="21"/>
  <c r="BA43" i="21"/>
  <c r="AT43" i="21"/>
  <c r="AT86" i="21"/>
  <c r="AS86" i="21"/>
  <c r="AR86" i="21"/>
  <c r="BA48" i="21"/>
  <c r="AS48" i="21"/>
  <c r="BA24" i="21"/>
  <c r="AT24" i="21"/>
  <c r="AR24" i="21"/>
  <c r="Z21" i="21"/>
  <c r="BA44" i="21"/>
  <c r="AT47" i="21"/>
  <c r="AS47" i="21"/>
  <c r="AT34" i="21"/>
  <c r="BA34" i="21"/>
  <c r="AR34" i="21"/>
  <c r="AR84" i="21"/>
  <c r="AS84" i="21"/>
  <c r="AT84" i="21"/>
  <c r="AQ84" i="21"/>
  <c r="AP84" i="21"/>
  <c r="AP39" i="21"/>
  <c r="AS39" i="21"/>
  <c r="AR39" i="21"/>
  <c r="AT39" i="21"/>
  <c r="AQ39" i="21"/>
  <c r="BA39" i="21"/>
  <c r="AR66" i="21"/>
  <c r="AP66" i="21"/>
  <c r="BA66" i="21"/>
  <c r="BA82" i="21"/>
  <c r="AS82" i="21"/>
  <c r="AR82" i="21"/>
  <c r="AH24" i="21"/>
  <c r="AK24" i="21"/>
  <c r="AG24" i="21"/>
  <c r="AP46" i="21"/>
  <c r="AS46" i="21"/>
  <c r="AT46" i="21"/>
  <c r="AP35" i="21"/>
  <c r="AS35" i="21"/>
  <c r="AT35" i="21"/>
  <c r="BA35" i="21"/>
  <c r="AR35" i="21"/>
  <c r="AQ35" i="21"/>
  <c r="AB14" i="21"/>
  <c r="AT22" i="21"/>
  <c r="AS23" i="21"/>
  <c r="AP51" i="21"/>
  <c r="AS51" i="21"/>
  <c r="AK22" i="21"/>
  <c r="AB9" i="21"/>
  <c r="Z9" i="21"/>
  <c r="Z19" i="21"/>
  <c r="AA19" i="21"/>
  <c r="AB19" i="21"/>
  <c r="AS83" i="21"/>
  <c r="AQ83" i="21"/>
  <c r="BA83" i="21"/>
  <c r="AT83" i="21"/>
  <c r="AP83" i="21"/>
  <c r="AR83" i="21"/>
  <c r="AP64" i="21"/>
  <c r="AS64" i="21"/>
  <c r="AT64" i="21"/>
  <c r="AR64" i="21"/>
  <c r="BA64" i="21"/>
  <c r="AP27" i="21"/>
  <c r="BA27" i="21"/>
  <c r="AS27" i="21"/>
  <c r="AT27" i="21"/>
  <c r="AR40" i="21"/>
  <c r="AS40" i="21"/>
  <c r="AT62" i="21"/>
  <c r="AP62" i="21"/>
  <c r="AS62" i="21"/>
  <c r="BA62" i="21"/>
  <c r="AQ62" i="21"/>
  <c r="AP87" i="21"/>
  <c r="AQ87" i="21"/>
  <c r="AR87" i="21"/>
  <c r="AS87" i="21"/>
  <c r="AQ77" i="21"/>
  <c r="BA77" i="21"/>
  <c r="AS73" i="21"/>
  <c r="AR73" i="21"/>
  <c r="AT73" i="21"/>
  <c r="AT16" i="21"/>
  <c r="AP16" i="21"/>
  <c r="AS16" i="21"/>
  <c r="AQ16" i="21"/>
  <c r="AS22" i="21"/>
  <c r="AS25" i="21"/>
  <c r="BA80" i="21"/>
  <c r="AI12" i="21"/>
  <c r="AK12" i="21"/>
  <c r="AG23" i="21"/>
  <c r="AY72" i="21"/>
  <c r="AY73" i="21"/>
  <c r="AY64" i="21"/>
  <c r="AY41" i="21"/>
  <c r="AP73" i="21"/>
  <c r="BA73" i="21"/>
  <c r="AY70" i="21"/>
  <c r="AY68" i="21"/>
  <c r="AB12" i="21"/>
  <c r="AA12" i="21"/>
  <c r="AY19" i="21"/>
  <c r="AQ32" i="21"/>
  <c r="AT32" i="21"/>
  <c r="AR32" i="21"/>
  <c r="AQ68" i="21"/>
  <c r="AS68" i="21"/>
  <c r="AR68" i="21"/>
  <c r="AR49" i="21"/>
  <c r="AS49" i="21"/>
  <c r="AP59" i="21"/>
  <c r="AT59" i="21"/>
  <c r="AS59" i="21"/>
  <c r="AP72" i="21"/>
  <c r="AQ72" i="21"/>
  <c r="AT23" i="21"/>
  <c r="BA22" i="21"/>
  <c r="AQ80" i="21"/>
  <c r="AR47" i="21"/>
  <c r="AP44" i="21"/>
  <c r="AQ44" i="21"/>
  <c r="AQ57" i="21"/>
  <c r="AP57" i="21"/>
  <c r="AT53" i="21"/>
  <c r="AY34" i="21"/>
  <c r="AR77" i="21"/>
  <c r="AR62" i="21"/>
  <c r="Z12" i="21"/>
  <c r="AT72" i="21"/>
  <c r="AT40" i="21"/>
  <c r="BA40" i="21"/>
  <c r="BA16" i="21"/>
  <c r="AA23" i="21"/>
  <c r="Z23" i="21"/>
  <c r="AB23" i="21"/>
  <c r="AP37" i="21"/>
  <c r="AQ37" i="21"/>
  <c r="BA37" i="21"/>
  <c r="AS37" i="21"/>
  <c r="AY67" i="21"/>
  <c r="AY37" i="21"/>
  <c r="AY40" i="21"/>
  <c r="AY45" i="21"/>
  <c r="AY24" i="21"/>
  <c r="BA45" i="21"/>
  <c r="AR45" i="21"/>
  <c r="AT45" i="21"/>
  <c r="AY58" i="21"/>
  <c r="AS31" i="21"/>
  <c r="BA31" i="21"/>
  <c r="AT31" i="21"/>
  <c r="AQ52" i="21"/>
  <c r="AS52" i="21"/>
  <c r="AP52" i="21"/>
  <c r="AY29" i="21"/>
  <c r="AY38" i="21"/>
  <c r="AY60" i="21"/>
  <c r="AS42" i="21"/>
  <c r="BA42" i="21"/>
  <c r="AY42" i="21"/>
  <c r="AQ85" i="21"/>
  <c r="AR85" i="21"/>
  <c r="AT85" i="21"/>
  <c r="AS74" i="21"/>
  <c r="AP74" i="21"/>
  <c r="AY76" i="21"/>
  <c r="AJ23" i="21"/>
  <c r="AI23" i="21"/>
  <c r="AY83" i="21"/>
  <c r="AT63" i="21"/>
  <c r="AQ63" i="21"/>
  <c r="AR63" i="21"/>
  <c r="BA63" i="21"/>
  <c r="AS26" i="21"/>
  <c r="BA26" i="21"/>
  <c r="AT26" i="21"/>
  <c r="AQ69" i="21"/>
  <c r="AT69" i="21"/>
  <c r="AS69" i="21"/>
  <c r="BA69" i="21"/>
  <c r="AK9" i="21"/>
  <c r="BA14" i="21"/>
  <c r="AT14" i="21"/>
  <c r="AQ14" i="21"/>
  <c r="AS15" i="21"/>
  <c r="AQ15" i="21"/>
  <c r="AR15" i="21"/>
  <c r="AQ23" i="21"/>
  <c r="AT33" i="21"/>
  <c r="AQ25" i="21"/>
  <c r="AP80" i="21"/>
  <c r="AP47" i="21"/>
  <c r="AA20" i="21"/>
  <c r="AY20" i="21"/>
  <c r="AY27" i="21"/>
  <c r="AY71" i="21"/>
  <c r="AY21" i="21"/>
  <c r="AY80" i="21"/>
  <c r="AY48" i="21"/>
  <c r="AY50" i="21"/>
  <c r="AY65" i="21"/>
  <c r="AS77" i="21"/>
  <c r="AP63" i="21"/>
  <c r="AR69" i="21"/>
  <c r="AP40" i="21"/>
  <c r="BA15" i="21"/>
  <c r="AT15" i="21"/>
  <c r="AY22" i="21"/>
  <c r="AY39" i="21"/>
  <c r="AY56" i="21"/>
  <c r="AY53" i="21"/>
  <c r="AY31" i="21"/>
  <c r="AY47" i="21"/>
  <c r="AY77" i="21"/>
  <c r="AY74" i="21"/>
  <c r="AR75" i="21"/>
  <c r="AS75" i="21"/>
  <c r="AQ75" i="21"/>
  <c r="AT71" i="21"/>
  <c r="AP71" i="21"/>
  <c r="AS71" i="21"/>
  <c r="AQ18" i="21"/>
  <c r="AP18" i="21"/>
  <c r="BA18" i="21"/>
  <c r="BA23" i="21"/>
  <c r="AR33" i="21"/>
  <c r="AR22" i="21"/>
  <c r="AG10" i="21"/>
  <c r="AQ48" i="21"/>
  <c r="AP48" i="21"/>
  <c r="AT78" i="21"/>
  <c r="AY16" i="21"/>
  <c r="AY62" i="21"/>
  <c r="AQ59" i="21"/>
  <c r="AT49" i="21"/>
  <c r="AA13" i="21"/>
  <c r="AT87" i="21"/>
  <c r="AP75" i="21"/>
  <c r="BA49" i="21"/>
  <c r="AY9" i="21"/>
  <c r="AP23" i="21"/>
  <c r="AQ22" i="21"/>
  <c r="AQ47" i="21"/>
  <c r="AR48" i="21"/>
  <c r="AP78" i="21"/>
  <c r="AQ43" i="21"/>
  <c r="BA58" i="21"/>
  <c r="AR57" i="21"/>
  <c r="AR53" i="21"/>
  <c r="AT60" i="21"/>
  <c r="AR60" i="21"/>
  <c r="AY59" i="21"/>
  <c r="AY25" i="21"/>
  <c r="AY26" i="21"/>
  <c r="AY49" i="21"/>
  <c r="AY75" i="21"/>
  <c r="AY66" i="21"/>
  <c r="BA75" i="21"/>
  <c r="AT77" i="21"/>
  <c r="AR31" i="21"/>
  <c r="AQ26" i="21"/>
  <c r="AS32" i="21"/>
  <c r="BA72" i="21"/>
  <c r="AQ49" i="21"/>
  <c r="BA74" i="21"/>
  <c r="AT74" i="21"/>
  <c r="AQ40" i="21"/>
  <c r="AR26" i="21"/>
  <c r="AT37" i="21"/>
  <c r="AR16" i="21"/>
  <c r="AQ74" i="21"/>
  <c r="AS18" i="21"/>
  <c r="AP32" i="21"/>
  <c r="AI10" i="21"/>
  <c r="AR14" i="21"/>
  <c r="AY10" i="21"/>
  <c r="AR71" i="21"/>
  <c r="AT38" i="21"/>
  <c r="AR38" i="21"/>
  <c r="AS38" i="21"/>
  <c r="AY43" i="21"/>
  <c r="AY61" i="21"/>
  <c r="AY57" i="21"/>
  <c r="AB24" i="21"/>
  <c r="AA24" i="21"/>
  <c r="AY15" i="21"/>
  <c r="AS89" i="21"/>
  <c r="AR89" i="21"/>
  <c r="AR88" i="21"/>
  <c r="AP88" i="21"/>
  <c r="AT88" i="21"/>
  <c r="AK11" i="21"/>
  <c r="AY82" i="21"/>
  <c r="AW14" i="21"/>
  <c r="AY14" i="21"/>
  <c r="AK10" i="21"/>
  <c r="AK23" i="21"/>
  <c r="AT25" i="21"/>
  <c r="BA25" i="21"/>
  <c r="AP25" i="21"/>
  <c r="AR25" i="21"/>
  <c r="AQ54" i="21"/>
  <c r="AS54" i="21"/>
  <c r="AT54" i="21"/>
  <c r="BA54" i="21"/>
  <c r="AR54" i="21"/>
  <c r="AP54" i="21"/>
  <c r="AS78" i="21"/>
  <c r="AQ78" i="21"/>
  <c r="AR78" i="21"/>
  <c r="BA78" i="21"/>
  <c r="AQ70" i="21"/>
  <c r="AP70" i="21"/>
  <c r="AT70" i="21"/>
  <c r="AS70" i="21"/>
  <c r="BA70" i="21"/>
  <c r="AR70" i="21"/>
  <c r="BA50" i="21"/>
  <c r="AS50" i="21"/>
  <c r="AR50" i="21"/>
  <c r="AP50" i="21"/>
  <c r="AQ50" i="21"/>
  <c r="AT50" i="21"/>
  <c r="AT76" i="21"/>
  <c r="AP76" i="21"/>
  <c r="AR76" i="21"/>
  <c r="AQ76" i="21"/>
  <c r="AS76" i="21"/>
  <c r="BA76" i="21"/>
  <c r="BA81" i="21"/>
  <c r="AS81" i="21"/>
  <c r="AP81" i="21"/>
  <c r="AT81" i="21"/>
  <c r="AQ81" i="21"/>
  <c r="AR81" i="21"/>
  <c r="BA56" i="21"/>
  <c r="AQ56" i="21"/>
  <c r="AT56" i="21"/>
  <c r="AS56" i="21"/>
  <c r="AR56" i="21"/>
  <c r="AP56" i="21"/>
  <c r="AQ29" i="21"/>
  <c r="AS29" i="21"/>
  <c r="AR29" i="21"/>
  <c r="BA29" i="21"/>
  <c r="AP29" i="21"/>
  <c r="AT29" i="21"/>
  <c r="AP33" i="21"/>
  <c r="BA33" i="21"/>
  <c r="AS33" i="21"/>
  <c r="AQ33" i="21"/>
  <c r="AS80" i="21"/>
  <c r="AT80" i="21"/>
  <c r="AR80" i="21"/>
  <c r="BA67" i="21"/>
  <c r="AT67" i="21"/>
  <c r="AP67" i="21"/>
  <c r="AQ67" i="21"/>
  <c r="AR67" i="21"/>
  <c r="AS67" i="21"/>
  <c r="AQ53" i="21"/>
  <c r="BA53" i="21"/>
  <c r="AS53" i="21"/>
  <c r="AP53" i="21"/>
  <c r="AP12" i="21"/>
  <c r="AT12" i="21"/>
  <c r="BA12" i="21"/>
  <c r="AS12" i="21"/>
  <c r="AR30" i="21"/>
  <c r="BA30" i="21"/>
  <c r="AP30" i="21"/>
  <c r="AS9" i="21"/>
  <c r="AP9" i="21"/>
  <c r="V15" i="21"/>
  <c r="AQ21" i="21"/>
  <c r="BA21" i="21"/>
  <c r="AT21" i="21"/>
  <c r="AY11" i="21"/>
  <c r="Z13" i="21"/>
  <c r="AB13" i="21"/>
  <c r="BA36" i="21"/>
  <c r="AP36" i="21"/>
  <c r="AQ36" i="21"/>
  <c r="AQ79" i="21"/>
  <c r="BA79" i="21"/>
  <c r="AP79" i="21"/>
  <c r="AY13" i="21"/>
  <c r="AY78" i="21"/>
  <c r="AY54" i="21"/>
  <c r="AY30" i="21"/>
  <c r="AR52" i="21"/>
  <c r="AI20" i="21"/>
  <c r="AK20" i="21"/>
  <c r="AA14" i="21"/>
  <c r="Z14" i="21"/>
  <c r="AS85" i="21"/>
  <c r="AP85" i="21"/>
  <c r="AT89" i="21"/>
  <c r="AP89" i="21"/>
  <c r="AQ89" i="21"/>
  <c r="AK13" i="21"/>
  <c r="AP41" i="21"/>
  <c r="AR41" i="21"/>
  <c r="BA41" i="21"/>
  <c r="AQ41" i="21"/>
  <c r="AS41" i="21"/>
  <c r="AT41" i="21"/>
  <c r="AP24" i="21"/>
  <c r="AS24" i="21"/>
  <c r="AQ24" i="21"/>
  <c r="AR46" i="21"/>
  <c r="BA46" i="21"/>
  <c r="AQ46" i="21"/>
  <c r="AB21" i="21"/>
  <c r="AA21" i="21"/>
  <c r="BA38" i="21"/>
  <c r="AP38" i="21"/>
  <c r="AQ38" i="21"/>
  <c r="AQ55" i="21"/>
  <c r="AT55" i="21"/>
  <c r="AR55" i="21"/>
  <c r="AP55" i="21"/>
  <c r="BA55" i="21"/>
  <c r="AS55" i="21"/>
  <c r="AR72" i="21"/>
  <c r="AS72" i="21"/>
  <c r="AQ58" i="21"/>
  <c r="AT58" i="21"/>
  <c r="AP58" i="21"/>
  <c r="AT82" i="21"/>
  <c r="AP82" i="21"/>
  <c r="AQ82" i="21"/>
  <c r="AQ28" i="21"/>
  <c r="AS28" i="21"/>
  <c r="AR28" i="21"/>
  <c r="AP28" i="21"/>
  <c r="AP34" i="21"/>
  <c r="AS34" i="21"/>
  <c r="AQ34" i="21"/>
  <c r="AR61" i="21"/>
  <c r="AT61" i="21"/>
  <c r="BA61" i="21"/>
  <c r="AQ66" i="21"/>
  <c r="AS66" i="21"/>
  <c r="AT66" i="21"/>
  <c r="AA22" i="21"/>
  <c r="AB22" i="21"/>
  <c r="AR43" i="21"/>
  <c r="AP43" i="21"/>
  <c r="AS43" i="21"/>
  <c r="AQ86" i="21"/>
  <c r="AP86" i="21"/>
  <c r="AS44" i="21"/>
  <c r="AT44" i="21"/>
  <c r="AR44" i="21"/>
  <c r="AR51" i="21"/>
  <c r="AQ51" i="21"/>
  <c r="AT51" i="21"/>
  <c r="BA51" i="21"/>
  <c r="AR27" i="21"/>
  <c r="AQ27" i="21"/>
  <c r="AR21" i="21"/>
  <c r="AS21" i="21"/>
  <c r="AP21" i="21"/>
  <c r="AS30" i="21"/>
  <c r="AT30" i="21"/>
  <c r="AQ30" i="21"/>
  <c r="AR42" i="21"/>
  <c r="AP42" i="21"/>
  <c r="AQ42" i="21"/>
  <c r="AT42" i="21"/>
  <c r="R84" i="21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U85" i="2"/>
  <c r="V85" i="2"/>
  <c r="E85" i="2"/>
  <c r="F85" i="2"/>
  <c r="Y85" i="2"/>
  <c r="G85" i="2" s="1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C168" i="2"/>
  <c r="D168" i="2" s="1"/>
  <c r="U168" i="2"/>
  <c r="V168" i="2"/>
  <c r="F168" i="2"/>
  <c r="Y168" i="2"/>
  <c r="G168" i="2" s="1"/>
  <c r="H168" i="2"/>
  <c r="I168" i="2"/>
  <c r="J168" i="2"/>
  <c r="U81" i="2"/>
  <c r="V81" i="2"/>
  <c r="F81" i="2"/>
  <c r="Y81" i="2"/>
  <c r="G81" i="2" s="1"/>
  <c r="U90" i="2"/>
  <c r="V90" i="2"/>
  <c r="F90" i="2"/>
  <c r="Y90" i="2"/>
  <c r="G90" i="2" s="1"/>
  <c r="U53" i="2"/>
  <c r="V53" i="2"/>
  <c r="F53" i="2"/>
  <c r="Y53" i="2"/>
  <c r="G53" i="2" s="1"/>
  <c r="U63" i="2"/>
  <c r="V63" i="2"/>
  <c r="E63" i="2"/>
  <c r="F63" i="2"/>
  <c r="Y63" i="2"/>
  <c r="G63" i="2" s="1"/>
  <c r="U64" i="2"/>
  <c r="V64" i="2"/>
  <c r="E64" i="2" s="1"/>
  <c r="F64" i="2"/>
  <c r="Y64" i="2"/>
  <c r="G64" i="2" s="1"/>
  <c r="U27" i="2"/>
  <c r="V27" i="2"/>
  <c r="F27" i="2"/>
  <c r="Y27" i="2"/>
  <c r="G27" i="2" s="1"/>
  <c r="U91" i="2"/>
  <c r="E91" i="2" s="1"/>
  <c r="V91" i="2"/>
  <c r="F91" i="2"/>
  <c r="Y91" i="2"/>
  <c r="G91" i="2" s="1"/>
  <c r="U89" i="2"/>
  <c r="V89" i="2"/>
  <c r="F89" i="2"/>
  <c r="Y89" i="2"/>
  <c r="G89" i="2" s="1"/>
  <c r="U49" i="2"/>
  <c r="V49" i="2"/>
  <c r="F49" i="2"/>
  <c r="Y49" i="2"/>
  <c r="G49" i="2" s="1"/>
  <c r="U10" i="2"/>
  <c r="V10" i="2"/>
  <c r="F10" i="2"/>
  <c r="Y10" i="2"/>
  <c r="G10" i="2" s="1"/>
  <c r="U51" i="2"/>
  <c r="E51" i="2" s="1"/>
  <c r="V51" i="2"/>
  <c r="F51" i="2"/>
  <c r="Y51" i="2"/>
  <c r="G51" i="2" s="1"/>
  <c r="U92" i="2"/>
  <c r="V92" i="2"/>
  <c r="F92" i="2"/>
  <c r="Y92" i="2"/>
  <c r="G92" i="2" s="1"/>
  <c r="U54" i="2"/>
  <c r="V54" i="2"/>
  <c r="F54" i="2"/>
  <c r="Y54" i="2"/>
  <c r="G54" i="2" s="1"/>
  <c r="U12" i="2"/>
  <c r="V12" i="2"/>
  <c r="F12" i="2"/>
  <c r="Y12" i="2"/>
  <c r="G12" i="2" s="1"/>
  <c r="C169" i="2"/>
  <c r="D169" i="2" s="1"/>
  <c r="C170" i="2"/>
  <c r="D170" i="2" s="1"/>
  <c r="C171" i="2"/>
  <c r="D171" i="2" s="1"/>
  <c r="C172" i="2"/>
  <c r="D172" i="2" s="1"/>
  <c r="C173" i="2"/>
  <c r="D173" i="2" s="1"/>
  <c r="C174" i="2"/>
  <c r="D174" i="2" s="1"/>
  <c r="C175" i="2"/>
  <c r="D175" i="2" s="1"/>
  <c r="C176" i="2"/>
  <c r="D176" i="2" s="1"/>
  <c r="C177" i="2"/>
  <c r="D177" i="2" s="1"/>
  <c r="C178" i="2"/>
  <c r="D178" i="2" s="1"/>
  <c r="C179" i="2"/>
  <c r="D179" i="2" s="1"/>
  <c r="C180" i="2"/>
  <c r="D180" i="2" s="1"/>
  <c r="C181" i="2"/>
  <c r="D181" i="2" s="1"/>
  <c r="C182" i="2"/>
  <c r="D182" i="2" s="1"/>
  <c r="C183" i="2"/>
  <c r="D183" i="2" s="1"/>
  <c r="C184" i="2"/>
  <c r="D184" i="2" s="1"/>
  <c r="C185" i="2"/>
  <c r="D185" i="2" s="1"/>
  <c r="C186" i="2"/>
  <c r="D186" i="2" s="1"/>
  <c r="C187" i="2"/>
  <c r="D187" i="2" s="1"/>
  <c r="C188" i="2"/>
  <c r="D188" i="2" s="1"/>
  <c r="C189" i="2"/>
  <c r="D189" i="2" s="1"/>
  <c r="C190" i="2"/>
  <c r="D190" i="2" s="1"/>
  <c r="C191" i="2"/>
  <c r="D191" i="2" s="1"/>
  <c r="C192" i="2"/>
  <c r="D192" i="2" s="1"/>
  <c r="C193" i="2"/>
  <c r="D193" i="2" s="1"/>
  <c r="C194" i="2"/>
  <c r="D194" i="2" s="1"/>
  <c r="C195" i="2"/>
  <c r="D195" i="2" s="1"/>
  <c r="C196" i="2"/>
  <c r="D196" i="2" s="1"/>
  <c r="C197" i="2"/>
  <c r="D197" i="2" s="1"/>
  <c r="C198" i="2"/>
  <c r="D198" i="2" s="1"/>
  <c r="C199" i="2"/>
  <c r="D199" i="2" s="1"/>
  <c r="C200" i="2"/>
  <c r="D200" i="2" s="1"/>
  <c r="C201" i="2"/>
  <c r="D201" i="2" s="1"/>
  <c r="C202" i="2"/>
  <c r="D202" i="2" s="1"/>
  <c r="C203" i="2"/>
  <c r="D203" i="2" s="1"/>
  <c r="C204" i="2"/>
  <c r="D204" i="2" s="1"/>
  <c r="C205" i="2"/>
  <c r="D205" i="2" s="1"/>
  <c r="C206" i="2"/>
  <c r="D206" i="2" s="1"/>
  <c r="C207" i="2"/>
  <c r="D207" i="2" s="1"/>
  <c r="C208" i="2"/>
  <c r="D208" i="2" s="1"/>
  <c r="C209" i="2"/>
  <c r="D209" i="2" s="1"/>
  <c r="C210" i="2"/>
  <c r="D210" i="2" s="1"/>
  <c r="C211" i="2"/>
  <c r="D211" i="2" s="1"/>
  <c r="C212" i="2"/>
  <c r="D212" i="2" s="1"/>
  <c r="C213" i="2"/>
  <c r="D213" i="2" s="1"/>
  <c r="C214" i="2"/>
  <c r="D214" i="2" s="1"/>
  <c r="C215" i="2"/>
  <c r="D215" i="2" s="1"/>
  <c r="C216" i="2"/>
  <c r="D216" i="2" s="1"/>
  <c r="C217" i="2"/>
  <c r="D217" i="2" s="1"/>
  <c r="C218" i="2"/>
  <c r="D218" i="2" s="1"/>
  <c r="C219" i="2"/>
  <c r="D219" i="2" s="1"/>
  <c r="C220" i="2"/>
  <c r="D220" i="2" s="1"/>
  <c r="C221" i="2"/>
  <c r="D221" i="2" s="1"/>
  <c r="C222" i="2"/>
  <c r="D222" i="2" s="1"/>
  <c r="C223" i="2"/>
  <c r="D223" i="2" s="1"/>
  <c r="C224" i="2"/>
  <c r="D224" i="2" s="1"/>
  <c r="C225" i="2"/>
  <c r="D225" i="2" s="1"/>
  <c r="C226" i="2"/>
  <c r="D226" i="2" s="1"/>
  <c r="C227" i="2"/>
  <c r="D227" i="2" s="1"/>
  <c r="C228" i="2"/>
  <c r="D228" i="2" s="1"/>
  <c r="C229" i="2"/>
  <c r="D229" i="2" s="1"/>
  <c r="C230" i="2"/>
  <c r="D230" i="2" s="1"/>
  <c r="C231" i="2"/>
  <c r="D231" i="2" s="1"/>
  <c r="C232" i="2"/>
  <c r="D232" i="2" s="1"/>
  <c r="C233" i="2"/>
  <c r="D233" i="2" s="1"/>
  <c r="C234" i="2"/>
  <c r="D234" i="2" s="1"/>
  <c r="C235" i="2"/>
  <c r="D235" i="2" s="1"/>
  <c r="C236" i="2"/>
  <c r="D236" i="2" s="1"/>
  <c r="C237" i="2"/>
  <c r="D237" i="2" s="1"/>
  <c r="C238" i="2"/>
  <c r="D238" i="2" s="1"/>
  <c r="C239" i="2"/>
  <c r="D239" i="2" s="1"/>
  <c r="C240" i="2"/>
  <c r="D240" i="2" s="1"/>
  <c r="C241" i="2"/>
  <c r="D241" i="2" s="1"/>
  <c r="C242" i="2"/>
  <c r="D242" i="2" s="1"/>
  <c r="C243" i="2"/>
  <c r="D243" i="2" s="1"/>
  <c r="C244" i="2"/>
  <c r="D244" i="2" s="1"/>
  <c r="C245" i="2"/>
  <c r="D245" i="2" s="1"/>
  <c r="C246" i="2"/>
  <c r="D246" i="2" s="1"/>
  <c r="C247" i="2"/>
  <c r="D247" i="2" s="1"/>
  <c r="C248" i="2"/>
  <c r="D248" i="2" s="1"/>
  <c r="C249" i="2"/>
  <c r="D249" i="2" s="1"/>
  <c r="C250" i="2"/>
  <c r="D250" i="2" s="1"/>
  <c r="C251" i="2"/>
  <c r="D251" i="2" s="1"/>
  <c r="C252" i="2"/>
  <c r="D252" i="2" s="1"/>
  <c r="C253" i="2"/>
  <c r="D253" i="2" s="1"/>
  <c r="C254" i="2"/>
  <c r="D254" i="2" s="1"/>
  <c r="C255" i="2"/>
  <c r="D255" i="2" s="1"/>
  <c r="C256" i="2"/>
  <c r="D256" i="2" s="1"/>
  <c r="C257" i="2"/>
  <c r="D257" i="2" s="1"/>
  <c r="C258" i="2"/>
  <c r="D258" i="2" s="1"/>
  <c r="C259" i="2"/>
  <c r="D259" i="2" s="1"/>
  <c r="C260" i="2"/>
  <c r="D260" i="2" s="1"/>
  <c r="C261" i="2"/>
  <c r="D261" i="2" s="1"/>
  <c r="C262" i="2"/>
  <c r="D262" i="2" s="1"/>
  <c r="C263" i="2"/>
  <c r="D263" i="2" s="1"/>
  <c r="C264" i="2"/>
  <c r="D264" i="2" s="1"/>
  <c r="C265" i="2"/>
  <c r="D265" i="2" s="1"/>
  <c r="C266" i="2"/>
  <c r="D266" i="2" s="1"/>
  <c r="C267" i="2"/>
  <c r="D267" i="2" s="1"/>
  <c r="C268" i="2"/>
  <c r="D268" i="2" s="1"/>
  <c r="C269" i="2"/>
  <c r="D269" i="2" s="1"/>
  <c r="C270" i="2"/>
  <c r="D270" i="2" s="1"/>
  <c r="C271" i="2"/>
  <c r="D271" i="2" s="1"/>
  <c r="C272" i="2"/>
  <c r="D272" i="2" s="1"/>
  <c r="C273" i="2"/>
  <c r="D273" i="2" s="1"/>
  <c r="C274" i="2"/>
  <c r="D274" i="2" s="1"/>
  <c r="C275" i="2"/>
  <c r="D275" i="2" s="1"/>
  <c r="C276" i="2"/>
  <c r="D276" i="2" s="1"/>
  <c r="C277" i="2"/>
  <c r="D277" i="2" s="1"/>
  <c r="C278" i="2"/>
  <c r="D278" i="2" s="1"/>
  <c r="C279" i="2"/>
  <c r="D279" i="2" s="1"/>
  <c r="C280" i="2"/>
  <c r="D280" i="2" s="1"/>
  <c r="C281" i="2"/>
  <c r="D281" i="2" s="1"/>
  <c r="C282" i="2"/>
  <c r="D282" i="2" s="1"/>
  <c r="C283" i="2"/>
  <c r="D283" i="2" s="1"/>
  <c r="C284" i="2"/>
  <c r="D284" i="2" s="1"/>
  <c r="C285" i="2"/>
  <c r="D285" i="2" s="1"/>
  <c r="C286" i="2"/>
  <c r="D286" i="2" s="1"/>
  <c r="C287" i="2"/>
  <c r="D287" i="2" s="1"/>
  <c r="C288" i="2"/>
  <c r="D288" i="2" s="1"/>
  <c r="C289" i="2"/>
  <c r="D289" i="2" s="1"/>
  <c r="C290" i="2"/>
  <c r="D290" i="2" s="1"/>
  <c r="C291" i="2"/>
  <c r="D291" i="2" s="1"/>
  <c r="C292" i="2"/>
  <c r="D292" i="2" s="1"/>
  <c r="C293" i="2"/>
  <c r="D293" i="2" s="1"/>
  <c r="C294" i="2"/>
  <c r="D294" i="2" s="1"/>
  <c r="C295" i="2"/>
  <c r="D295" i="2" s="1"/>
  <c r="C296" i="2"/>
  <c r="D296" i="2" s="1"/>
  <c r="U72" i="2"/>
  <c r="E72" i="2" s="1"/>
  <c r="V72" i="2"/>
  <c r="F72" i="2"/>
  <c r="Y72" i="2"/>
  <c r="G72" i="2" s="1"/>
  <c r="U73" i="2"/>
  <c r="V73" i="2"/>
  <c r="F73" i="2"/>
  <c r="Y73" i="2"/>
  <c r="G73" i="2"/>
  <c r="U96" i="2"/>
  <c r="V96" i="2"/>
  <c r="F96" i="2"/>
  <c r="Y96" i="2"/>
  <c r="G96" i="2" s="1"/>
  <c r="U38" i="2"/>
  <c r="V38" i="2"/>
  <c r="F38" i="2"/>
  <c r="Y38" i="2"/>
  <c r="G38" i="2" s="1"/>
  <c r="U69" i="2"/>
  <c r="V69" i="2"/>
  <c r="E69" i="2" s="1"/>
  <c r="F69" i="2"/>
  <c r="Y69" i="2"/>
  <c r="G69" i="2" s="1"/>
  <c r="U83" i="2"/>
  <c r="V83" i="2"/>
  <c r="F83" i="2"/>
  <c r="Y83" i="2"/>
  <c r="G83" i="2" s="1"/>
  <c r="U99" i="2"/>
  <c r="V99" i="2"/>
  <c r="E99" i="2" s="1"/>
  <c r="F99" i="2"/>
  <c r="Y99" i="2"/>
  <c r="G99" i="2" s="1"/>
  <c r="U14" i="2"/>
  <c r="V14" i="2"/>
  <c r="F14" i="2"/>
  <c r="Y14" i="2"/>
  <c r="G14" i="2" s="1"/>
  <c r="U60" i="2"/>
  <c r="V60" i="2"/>
  <c r="F60" i="2"/>
  <c r="Y60" i="2"/>
  <c r="G60" i="2" s="1"/>
  <c r="U95" i="2"/>
  <c r="V95" i="2"/>
  <c r="F95" i="2"/>
  <c r="Y95" i="2"/>
  <c r="G95" i="2" s="1"/>
  <c r="U34" i="2"/>
  <c r="V34" i="2"/>
  <c r="F34" i="2"/>
  <c r="Y34" i="2"/>
  <c r="G34" i="2" s="1"/>
  <c r="U80" i="2"/>
  <c r="V80" i="2"/>
  <c r="F80" i="2"/>
  <c r="Y80" i="2"/>
  <c r="G80" i="2" s="1"/>
  <c r="U87" i="2"/>
  <c r="V87" i="2"/>
  <c r="F87" i="2"/>
  <c r="Y87" i="2"/>
  <c r="G87" i="2" s="1"/>
  <c r="U65" i="2"/>
  <c r="V65" i="2"/>
  <c r="F65" i="2"/>
  <c r="Y65" i="2"/>
  <c r="G65" i="2"/>
  <c r="U20" i="2"/>
  <c r="V20" i="2"/>
  <c r="F20" i="2"/>
  <c r="Y20" i="2"/>
  <c r="G20" i="2" s="1"/>
  <c r="U84" i="2"/>
  <c r="V84" i="2"/>
  <c r="E84" i="2" s="1"/>
  <c r="F84" i="2"/>
  <c r="Y84" i="2"/>
  <c r="G84" i="2" s="1"/>
  <c r="U59" i="2"/>
  <c r="V59" i="2"/>
  <c r="F59" i="2"/>
  <c r="Y59" i="2"/>
  <c r="G59" i="2" s="1"/>
  <c r="U18" i="2"/>
  <c r="V18" i="2"/>
  <c r="E18" i="2" s="1"/>
  <c r="F18" i="2"/>
  <c r="Y18" i="2"/>
  <c r="G18" i="2" s="1"/>
  <c r="U93" i="2"/>
  <c r="V93" i="2"/>
  <c r="F93" i="2"/>
  <c r="Y93" i="2"/>
  <c r="G93" i="2" s="1"/>
  <c r="U94" i="2"/>
  <c r="E94" i="2" s="1"/>
  <c r="V94" i="2"/>
  <c r="F94" i="2"/>
  <c r="Y94" i="2"/>
  <c r="G94" i="2" s="1"/>
  <c r="U35" i="2"/>
  <c r="V35" i="2"/>
  <c r="E35" i="2" s="1"/>
  <c r="F35" i="2"/>
  <c r="Y35" i="2"/>
  <c r="G35" i="2" s="1"/>
  <c r="U88" i="2"/>
  <c r="V88" i="2"/>
  <c r="F88" i="2"/>
  <c r="Y88" i="2"/>
  <c r="G88" i="2" s="1"/>
  <c r="U67" i="2"/>
  <c r="V67" i="2"/>
  <c r="F67" i="2"/>
  <c r="Y67" i="2"/>
  <c r="G67" i="2" s="1"/>
  <c r="U32" i="2"/>
  <c r="E32" i="2" s="1"/>
  <c r="V32" i="2"/>
  <c r="F32" i="2"/>
  <c r="Y32" i="2"/>
  <c r="G32" i="2" s="1"/>
  <c r="U31" i="2"/>
  <c r="E31" i="2" s="1"/>
  <c r="V31" i="2"/>
  <c r="F31" i="2"/>
  <c r="Y31" i="2"/>
  <c r="G31" i="2" s="1"/>
  <c r="H31" i="2"/>
  <c r="I31" i="2"/>
  <c r="J31" i="2"/>
  <c r="U29" i="2"/>
  <c r="V29" i="2"/>
  <c r="E29" i="2" s="1"/>
  <c r="F29" i="2"/>
  <c r="Y29" i="2"/>
  <c r="G29" i="2" s="1"/>
  <c r="H29" i="2"/>
  <c r="J29" i="2"/>
  <c r="U30" i="2"/>
  <c r="V30" i="2"/>
  <c r="F30" i="2"/>
  <c r="Y30" i="2"/>
  <c r="G30" i="2" s="1"/>
  <c r="H30" i="2"/>
  <c r="J30" i="2"/>
  <c r="H27" i="2"/>
  <c r="J27" i="2"/>
  <c r="U45" i="2"/>
  <c r="V45" i="2"/>
  <c r="F45" i="2"/>
  <c r="Y45" i="2"/>
  <c r="G45" i="2" s="1"/>
  <c r="U47" i="2"/>
  <c r="V47" i="2"/>
  <c r="E47" i="2" s="1"/>
  <c r="F47" i="2"/>
  <c r="Y47" i="2"/>
  <c r="G47" i="2" s="1"/>
  <c r="U56" i="2"/>
  <c r="V56" i="2"/>
  <c r="F56" i="2"/>
  <c r="Y56" i="2"/>
  <c r="G56" i="2"/>
  <c r="U28" i="2"/>
  <c r="V28" i="2"/>
  <c r="F28" i="2"/>
  <c r="Y28" i="2"/>
  <c r="G28" i="2" s="1"/>
  <c r="U50" i="2"/>
  <c r="V50" i="2"/>
  <c r="F50" i="2"/>
  <c r="Y50" i="2"/>
  <c r="G50" i="2" s="1"/>
  <c r="U36" i="2"/>
  <c r="E36" i="2" s="1"/>
  <c r="V36" i="2"/>
  <c r="F36" i="2"/>
  <c r="Y36" i="2"/>
  <c r="G36" i="2" s="1"/>
  <c r="U48" i="2"/>
  <c r="V48" i="2"/>
  <c r="F48" i="2"/>
  <c r="Y48" i="2"/>
  <c r="G48" i="2"/>
  <c r="U97" i="2"/>
  <c r="V97" i="2"/>
  <c r="E97" i="2" s="1"/>
  <c r="F97" i="2"/>
  <c r="Y97" i="2"/>
  <c r="G97" i="2" s="1"/>
  <c r="U46" i="2"/>
  <c r="V46" i="2"/>
  <c r="F46" i="2"/>
  <c r="Y46" i="2"/>
  <c r="G46" i="2" s="1"/>
  <c r="U9" i="2"/>
  <c r="E9" i="2" s="1"/>
  <c r="V9" i="2"/>
  <c r="F9" i="2"/>
  <c r="Y9" i="2"/>
  <c r="G9" i="2" s="1"/>
  <c r="U61" i="2"/>
  <c r="V61" i="2"/>
  <c r="F61" i="2"/>
  <c r="Y61" i="2"/>
  <c r="G61" i="2" s="1"/>
  <c r="U79" i="2"/>
  <c r="E79" i="2" s="1"/>
  <c r="V79" i="2"/>
  <c r="F79" i="2"/>
  <c r="Y79" i="2"/>
  <c r="G79" i="2" s="1"/>
  <c r="U8" i="2"/>
  <c r="V8" i="2"/>
  <c r="F8" i="2"/>
  <c r="Y8" i="2"/>
  <c r="G8" i="2" s="1"/>
  <c r="U11" i="2"/>
  <c r="V11" i="2"/>
  <c r="E11" i="2" s="1"/>
  <c r="F11" i="2"/>
  <c r="Y11" i="2"/>
  <c r="G11" i="2"/>
  <c r="H11" i="2"/>
  <c r="I11" i="2"/>
  <c r="J11" i="2"/>
  <c r="U82" i="2"/>
  <c r="V82" i="2"/>
  <c r="F82" i="2"/>
  <c r="Y82" i="2"/>
  <c r="G82" i="2"/>
  <c r="H82" i="2"/>
  <c r="I82" i="2"/>
  <c r="J82" i="2"/>
  <c r="H10" i="2"/>
  <c r="I10" i="2"/>
  <c r="J10" i="2"/>
  <c r="H91" i="2"/>
  <c r="I91" i="2"/>
  <c r="J91" i="2"/>
  <c r="U105" i="2"/>
  <c r="E105" i="2" s="1"/>
  <c r="V105" i="2"/>
  <c r="F105" i="2"/>
  <c r="Y105" i="2"/>
  <c r="G105" i="2" s="1"/>
  <c r="H105" i="2"/>
  <c r="I105" i="2"/>
  <c r="J105" i="2"/>
  <c r="U16" i="2"/>
  <c r="V16" i="2"/>
  <c r="F16" i="2"/>
  <c r="Y16" i="2"/>
  <c r="G16" i="2" s="1"/>
  <c r="H16" i="2"/>
  <c r="I16" i="2"/>
  <c r="J16" i="2"/>
  <c r="H93" i="2"/>
  <c r="I93" i="2"/>
  <c r="J93" i="2"/>
  <c r="H99" i="2"/>
  <c r="I99" i="2"/>
  <c r="J99" i="2"/>
  <c r="U13" i="2"/>
  <c r="V13" i="2"/>
  <c r="F13" i="2"/>
  <c r="Y13" i="2"/>
  <c r="G13" i="2" s="1"/>
  <c r="H13" i="2"/>
  <c r="I13" i="2"/>
  <c r="J13" i="2"/>
  <c r="U37" i="2"/>
  <c r="V37" i="2"/>
  <c r="F37" i="2"/>
  <c r="Y37" i="2"/>
  <c r="G37" i="2" s="1"/>
  <c r="H37" i="2"/>
  <c r="I37" i="2"/>
  <c r="J37" i="2"/>
  <c r="H18" i="2"/>
  <c r="I18" i="2"/>
  <c r="J18" i="2"/>
  <c r="H14" i="2"/>
  <c r="I14" i="2"/>
  <c r="J14" i="2"/>
  <c r="U107" i="2"/>
  <c r="V107" i="2"/>
  <c r="F107" i="2"/>
  <c r="Y107" i="2"/>
  <c r="G107" i="2" s="1"/>
  <c r="H107" i="2"/>
  <c r="I107" i="2"/>
  <c r="J107" i="2"/>
  <c r="U74" i="2"/>
  <c r="V74" i="2"/>
  <c r="F74" i="2"/>
  <c r="Y74" i="2"/>
  <c r="G74" i="2" s="1"/>
  <c r="U66" i="2"/>
  <c r="E66" i="2" s="1"/>
  <c r="V66" i="2"/>
  <c r="F66" i="2"/>
  <c r="Y66" i="2"/>
  <c r="G66" i="2" s="1"/>
  <c r="U86" i="2"/>
  <c r="V86" i="2"/>
  <c r="F86" i="2"/>
  <c r="Y86" i="2"/>
  <c r="G86" i="2" s="1"/>
  <c r="U57" i="2"/>
  <c r="V57" i="2"/>
  <c r="F57" i="2"/>
  <c r="Y57" i="2"/>
  <c r="G57" i="2" s="1"/>
  <c r="U101" i="2"/>
  <c r="E101" i="2" s="1"/>
  <c r="V101" i="2"/>
  <c r="F101" i="2"/>
  <c r="Y101" i="2"/>
  <c r="G101" i="2" s="1"/>
  <c r="U2" i="2"/>
  <c r="V2" i="2"/>
  <c r="F2" i="2"/>
  <c r="Y2" i="2"/>
  <c r="G2" i="2"/>
  <c r="U26" i="2"/>
  <c r="V26" i="2"/>
  <c r="E26" i="2" s="1"/>
  <c r="F26" i="2"/>
  <c r="Y26" i="2"/>
  <c r="G26" i="2" s="1"/>
  <c r="U4" i="2"/>
  <c r="V4" i="2"/>
  <c r="E4" i="2" s="1"/>
  <c r="F4" i="2"/>
  <c r="Y4" i="2"/>
  <c r="G4" i="2" s="1"/>
  <c r="U24" i="2"/>
  <c r="V24" i="2"/>
  <c r="F24" i="2"/>
  <c r="Y24" i="2"/>
  <c r="G24" i="2" s="1"/>
  <c r="U22" i="2"/>
  <c r="V22" i="2"/>
  <c r="F22" i="2"/>
  <c r="Y22" i="2"/>
  <c r="G22" i="2" s="1"/>
  <c r="U104" i="2"/>
  <c r="V104" i="2"/>
  <c r="F104" i="2"/>
  <c r="Y104" i="2"/>
  <c r="G104" i="2" s="1"/>
  <c r="U68" i="2"/>
  <c r="V68" i="2"/>
  <c r="F68" i="2"/>
  <c r="Y68" i="2"/>
  <c r="G68" i="2"/>
  <c r="U7" i="2"/>
  <c r="V7" i="2"/>
  <c r="F7" i="2"/>
  <c r="Y7" i="2"/>
  <c r="G7" i="2" s="1"/>
  <c r="U70" i="2"/>
  <c r="V70" i="2"/>
  <c r="E70" i="2" s="1"/>
  <c r="F70" i="2"/>
  <c r="Y70" i="2"/>
  <c r="G70" i="2" s="1"/>
  <c r="U42" i="2"/>
  <c r="V42" i="2"/>
  <c r="F42" i="2"/>
  <c r="Y42" i="2"/>
  <c r="G42" i="2" s="1"/>
  <c r="U23" i="2"/>
  <c r="V23" i="2"/>
  <c r="E23" i="2" s="1"/>
  <c r="F23" i="2"/>
  <c r="Y23" i="2"/>
  <c r="G23" i="2"/>
  <c r="U78" i="2"/>
  <c r="V78" i="2"/>
  <c r="F78" i="2"/>
  <c r="Y78" i="2"/>
  <c r="G78" i="2" s="1"/>
  <c r="U98" i="2"/>
  <c r="E98" i="2" s="1"/>
  <c r="V98" i="2"/>
  <c r="F98" i="2"/>
  <c r="Y98" i="2"/>
  <c r="G98" i="2" s="1"/>
  <c r="U52" i="2"/>
  <c r="V52" i="2"/>
  <c r="F52" i="2"/>
  <c r="Y52" i="2"/>
  <c r="G52" i="2" s="1"/>
  <c r="U43" i="2"/>
  <c r="E43" i="2" s="1"/>
  <c r="V43" i="2"/>
  <c r="F43" i="2"/>
  <c r="Y43" i="2"/>
  <c r="G43" i="2" s="1"/>
  <c r="U3" i="2"/>
  <c r="V3" i="2"/>
  <c r="F3" i="2"/>
  <c r="Y3" i="2"/>
  <c r="G3" i="2" s="1"/>
  <c r="U77" i="2"/>
  <c r="V77" i="2"/>
  <c r="E77" i="2" s="1"/>
  <c r="F77" i="2"/>
  <c r="Y77" i="2"/>
  <c r="G77" i="2"/>
  <c r="U62" i="2"/>
  <c r="V62" i="2"/>
  <c r="F62" i="2"/>
  <c r="Y62" i="2"/>
  <c r="G62" i="2" s="1"/>
  <c r="U5" i="2"/>
  <c r="V5" i="2"/>
  <c r="F5" i="2"/>
  <c r="Y5" i="2"/>
  <c r="G5" i="2" s="1"/>
  <c r="U75" i="2"/>
  <c r="V75" i="2"/>
  <c r="F75" i="2"/>
  <c r="Y75" i="2"/>
  <c r="G75" i="2" s="1"/>
  <c r="U55" i="2"/>
  <c r="V55" i="2"/>
  <c r="F55" i="2"/>
  <c r="Y55" i="2"/>
  <c r="G55" i="2"/>
  <c r="U106" i="2"/>
  <c r="V106" i="2"/>
  <c r="E106" i="2" s="1"/>
  <c r="F106" i="2"/>
  <c r="Y106" i="2"/>
  <c r="G106" i="2" s="1"/>
  <c r="U15" i="2"/>
  <c r="V15" i="2"/>
  <c r="F15" i="2"/>
  <c r="Y15" i="2"/>
  <c r="G15" i="2" s="1"/>
  <c r="U6" i="2"/>
  <c r="V6" i="2"/>
  <c r="E6" i="2" s="1"/>
  <c r="F6" i="2"/>
  <c r="Y6" i="2"/>
  <c r="G6" i="2" s="1"/>
  <c r="U41" i="2"/>
  <c r="V41" i="2"/>
  <c r="F41" i="2"/>
  <c r="Y41" i="2"/>
  <c r="G41" i="2" s="1"/>
  <c r="U44" i="2"/>
  <c r="E44" i="2" s="1"/>
  <c r="V44" i="2"/>
  <c r="F44" i="2"/>
  <c r="Y44" i="2"/>
  <c r="G44" i="2" s="1"/>
  <c r="U71" i="2"/>
  <c r="V71" i="2"/>
  <c r="F71" i="2"/>
  <c r="Y71" i="2"/>
  <c r="G71" i="2" s="1"/>
  <c r="U39" i="2"/>
  <c r="E39" i="2" s="1"/>
  <c r="V39" i="2"/>
  <c r="F39" i="2"/>
  <c r="Y39" i="2"/>
  <c r="G39" i="2" s="1"/>
  <c r="U76" i="2"/>
  <c r="V76" i="2"/>
  <c r="F76" i="2"/>
  <c r="Y76" i="2"/>
  <c r="G76" i="2"/>
  <c r="U25" i="2"/>
  <c r="V25" i="2"/>
  <c r="F25" i="2"/>
  <c r="Y25" i="2"/>
  <c r="G25" i="2" s="1"/>
  <c r="U100" i="2"/>
  <c r="V100" i="2"/>
  <c r="E100" i="2" s="1"/>
  <c r="F100" i="2"/>
  <c r="Y100" i="2"/>
  <c r="G100" i="2" s="1"/>
  <c r="U102" i="2"/>
  <c r="V102" i="2"/>
  <c r="F102" i="2"/>
  <c r="Y102" i="2"/>
  <c r="G102" i="2" s="1"/>
  <c r="U58" i="2"/>
  <c r="E58" i="2" s="1"/>
  <c r="V58" i="2"/>
  <c r="F58" i="2"/>
  <c r="Y58" i="2"/>
  <c r="G58" i="2" s="1"/>
  <c r="U40" i="2"/>
  <c r="V40" i="2"/>
  <c r="F40" i="2"/>
  <c r="Y40" i="2"/>
  <c r="G40" i="2" s="1"/>
  <c r="U103" i="2"/>
  <c r="E103" i="2" s="1"/>
  <c r="V103" i="2"/>
  <c r="F103" i="2"/>
  <c r="Y103" i="2"/>
  <c r="G103" i="2"/>
  <c r="H2" i="2"/>
  <c r="I2" i="2"/>
  <c r="J2" i="2"/>
  <c r="H3" i="2"/>
  <c r="I3" i="2"/>
  <c r="J3" i="2"/>
  <c r="H4" i="2"/>
  <c r="I4" i="2"/>
  <c r="J4" i="2"/>
  <c r="H5" i="2"/>
  <c r="I5" i="2"/>
  <c r="J5" i="2"/>
  <c r="H6" i="2"/>
  <c r="I6" i="2"/>
  <c r="J6" i="2"/>
  <c r="H7" i="2"/>
  <c r="I7" i="2"/>
  <c r="J7" i="2"/>
  <c r="H8" i="2"/>
  <c r="I8" i="2"/>
  <c r="J8" i="2"/>
  <c r="H9" i="2"/>
  <c r="I9" i="2"/>
  <c r="J9" i="2"/>
  <c r="H12" i="2"/>
  <c r="I12" i="2"/>
  <c r="J12" i="2"/>
  <c r="H15" i="2"/>
  <c r="I15" i="2"/>
  <c r="J15" i="2"/>
  <c r="U17" i="2"/>
  <c r="V17" i="2"/>
  <c r="F17" i="2"/>
  <c r="Y17" i="2"/>
  <c r="G17" i="2" s="1"/>
  <c r="H17" i="2"/>
  <c r="I17" i="2"/>
  <c r="J17" i="2"/>
  <c r="U19" i="2"/>
  <c r="E19" i="2" s="1"/>
  <c r="V19" i="2"/>
  <c r="F19" i="2"/>
  <c r="Y19" i="2"/>
  <c r="G19" i="2" s="1"/>
  <c r="H19" i="2"/>
  <c r="I19" i="2"/>
  <c r="J19" i="2"/>
  <c r="H20" i="2"/>
  <c r="I20" i="2"/>
  <c r="J20" i="2"/>
  <c r="U21" i="2"/>
  <c r="V21" i="2"/>
  <c r="F21" i="2"/>
  <c r="Y21" i="2"/>
  <c r="G21" i="2"/>
  <c r="H21" i="2"/>
  <c r="I21" i="2"/>
  <c r="J21" i="2"/>
  <c r="H22" i="2"/>
  <c r="I22" i="2"/>
  <c r="J22" i="2"/>
  <c r="H23" i="2"/>
  <c r="I23" i="2"/>
  <c r="J23" i="2"/>
  <c r="H24" i="2"/>
  <c r="I24" i="2"/>
  <c r="J24" i="2"/>
  <c r="H25" i="2"/>
  <c r="I25" i="2"/>
  <c r="J25" i="2"/>
  <c r="H26" i="2"/>
  <c r="I26" i="2"/>
  <c r="J26" i="2"/>
  <c r="I27" i="2"/>
  <c r="H28" i="2"/>
  <c r="I28" i="2"/>
  <c r="J28" i="2"/>
  <c r="I29" i="2"/>
  <c r="I30" i="2"/>
  <c r="H32" i="2"/>
  <c r="I32" i="2"/>
  <c r="J32" i="2"/>
  <c r="U33" i="2"/>
  <c r="V33" i="2"/>
  <c r="F33" i="2"/>
  <c r="Y33" i="2"/>
  <c r="G33" i="2"/>
  <c r="H33" i="2"/>
  <c r="I33" i="2"/>
  <c r="J33" i="2"/>
  <c r="H34" i="2"/>
  <c r="I34" i="2"/>
  <c r="J34" i="2"/>
  <c r="H35" i="2"/>
  <c r="I35" i="2"/>
  <c r="J35" i="2"/>
  <c r="H36" i="2"/>
  <c r="I36" i="2"/>
  <c r="J36" i="2"/>
  <c r="H38" i="2"/>
  <c r="I38" i="2"/>
  <c r="J38" i="2"/>
  <c r="H39" i="2"/>
  <c r="I39" i="2"/>
  <c r="J39" i="2"/>
  <c r="H40" i="2"/>
  <c r="I40" i="2"/>
  <c r="J40" i="2"/>
  <c r="H41" i="2"/>
  <c r="I41" i="2"/>
  <c r="J41" i="2"/>
  <c r="H42" i="2"/>
  <c r="I42" i="2"/>
  <c r="J42" i="2"/>
  <c r="H43" i="2"/>
  <c r="I43" i="2"/>
  <c r="J43" i="2"/>
  <c r="H44" i="2"/>
  <c r="I44" i="2"/>
  <c r="J44" i="2"/>
  <c r="H45" i="2"/>
  <c r="I45" i="2"/>
  <c r="J45" i="2"/>
  <c r="H46" i="2"/>
  <c r="I46" i="2"/>
  <c r="J46" i="2"/>
  <c r="H47" i="2"/>
  <c r="I47" i="2"/>
  <c r="J47" i="2"/>
  <c r="H48" i="2"/>
  <c r="I48" i="2"/>
  <c r="J48" i="2"/>
  <c r="H49" i="2"/>
  <c r="I49" i="2"/>
  <c r="J49" i="2"/>
  <c r="H50" i="2"/>
  <c r="I50" i="2"/>
  <c r="J50" i="2"/>
  <c r="H51" i="2"/>
  <c r="I51" i="2"/>
  <c r="J51" i="2"/>
  <c r="H52" i="2"/>
  <c r="I52" i="2"/>
  <c r="J52" i="2"/>
  <c r="H53" i="2"/>
  <c r="I53" i="2"/>
  <c r="J53" i="2"/>
  <c r="H54" i="2"/>
  <c r="I54" i="2"/>
  <c r="J54" i="2"/>
  <c r="H55" i="2"/>
  <c r="I55" i="2"/>
  <c r="J55" i="2"/>
  <c r="H56" i="2"/>
  <c r="I56" i="2"/>
  <c r="J56" i="2"/>
  <c r="H57" i="2"/>
  <c r="I57" i="2"/>
  <c r="J57" i="2"/>
  <c r="H58" i="2"/>
  <c r="I58" i="2"/>
  <c r="J58" i="2"/>
  <c r="H59" i="2"/>
  <c r="I59" i="2"/>
  <c r="J59" i="2"/>
  <c r="H60" i="2"/>
  <c r="I60" i="2"/>
  <c r="J60" i="2"/>
  <c r="H61" i="2"/>
  <c r="I61" i="2"/>
  <c r="J61" i="2"/>
  <c r="H62" i="2"/>
  <c r="I62" i="2"/>
  <c r="J62" i="2"/>
  <c r="H63" i="2"/>
  <c r="I63" i="2"/>
  <c r="J63" i="2"/>
  <c r="H64" i="2"/>
  <c r="I64" i="2"/>
  <c r="J64" i="2"/>
  <c r="H65" i="2"/>
  <c r="I65" i="2"/>
  <c r="J65" i="2"/>
  <c r="H66" i="2"/>
  <c r="I66" i="2"/>
  <c r="J66" i="2"/>
  <c r="H67" i="2"/>
  <c r="I67" i="2"/>
  <c r="J67" i="2"/>
  <c r="H68" i="2"/>
  <c r="I68" i="2"/>
  <c r="J68" i="2"/>
  <c r="H69" i="2"/>
  <c r="I69" i="2"/>
  <c r="J69" i="2"/>
  <c r="H70" i="2"/>
  <c r="I70" i="2"/>
  <c r="J70" i="2"/>
  <c r="H71" i="2"/>
  <c r="I71" i="2"/>
  <c r="J71" i="2"/>
  <c r="H72" i="2"/>
  <c r="I72" i="2"/>
  <c r="J72" i="2"/>
  <c r="H73" i="2"/>
  <c r="I73" i="2"/>
  <c r="J73" i="2"/>
  <c r="H74" i="2"/>
  <c r="I74" i="2"/>
  <c r="J74" i="2"/>
  <c r="H75" i="2"/>
  <c r="I75" i="2"/>
  <c r="J75" i="2"/>
  <c r="H76" i="2"/>
  <c r="I76" i="2"/>
  <c r="J76" i="2"/>
  <c r="H77" i="2"/>
  <c r="I77" i="2"/>
  <c r="J77" i="2"/>
  <c r="H78" i="2"/>
  <c r="I78" i="2"/>
  <c r="J78" i="2"/>
  <c r="H79" i="2"/>
  <c r="I79" i="2"/>
  <c r="J79" i="2"/>
  <c r="H80" i="2"/>
  <c r="I80" i="2"/>
  <c r="J80" i="2"/>
  <c r="H81" i="2"/>
  <c r="I81" i="2"/>
  <c r="J81" i="2"/>
  <c r="H83" i="2"/>
  <c r="I83" i="2"/>
  <c r="J83" i="2"/>
  <c r="H84" i="2"/>
  <c r="I84" i="2"/>
  <c r="J84" i="2"/>
  <c r="H85" i="2"/>
  <c r="I85" i="2"/>
  <c r="J85" i="2"/>
  <c r="H86" i="2"/>
  <c r="I86" i="2"/>
  <c r="J86" i="2"/>
  <c r="H87" i="2"/>
  <c r="I87" i="2"/>
  <c r="J87" i="2"/>
  <c r="H88" i="2"/>
  <c r="I88" i="2"/>
  <c r="J88" i="2"/>
  <c r="H89" i="2"/>
  <c r="I89" i="2"/>
  <c r="J89" i="2"/>
  <c r="H90" i="2"/>
  <c r="I90" i="2"/>
  <c r="J90" i="2"/>
  <c r="H92" i="2"/>
  <c r="I92" i="2"/>
  <c r="J92" i="2"/>
  <c r="H94" i="2"/>
  <c r="I94" i="2"/>
  <c r="J94" i="2"/>
  <c r="H95" i="2"/>
  <c r="I95" i="2"/>
  <c r="J95" i="2"/>
  <c r="H96" i="2"/>
  <c r="I96" i="2"/>
  <c r="J96" i="2"/>
  <c r="H97" i="2"/>
  <c r="I97" i="2"/>
  <c r="J97" i="2"/>
  <c r="H98" i="2"/>
  <c r="I98" i="2"/>
  <c r="J98" i="2"/>
  <c r="H100" i="2"/>
  <c r="I100" i="2"/>
  <c r="J100" i="2"/>
  <c r="H101" i="2"/>
  <c r="I101" i="2"/>
  <c r="J101" i="2"/>
  <c r="H102" i="2"/>
  <c r="I102" i="2"/>
  <c r="J102" i="2"/>
  <c r="H103" i="2"/>
  <c r="I103" i="2"/>
  <c r="J103" i="2"/>
  <c r="H104" i="2"/>
  <c r="I104" i="2"/>
  <c r="J104" i="2"/>
  <c r="H106" i="2"/>
  <c r="I106" i="2"/>
  <c r="J106" i="2"/>
  <c r="U108" i="2"/>
  <c r="V108" i="2"/>
  <c r="F108" i="2"/>
  <c r="Y108" i="2"/>
  <c r="G108" i="2" s="1"/>
  <c r="H108" i="2"/>
  <c r="I108" i="2"/>
  <c r="J108" i="2"/>
  <c r="U109" i="2"/>
  <c r="V109" i="2"/>
  <c r="F109" i="2"/>
  <c r="Y109" i="2"/>
  <c r="G109" i="2" s="1"/>
  <c r="H109" i="2"/>
  <c r="I109" i="2"/>
  <c r="J109" i="2"/>
  <c r="U110" i="2"/>
  <c r="V110" i="2"/>
  <c r="E110" i="2" s="1"/>
  <c r="F110" i="2"/>
  <c r="Y110" i="2"/>
  <c r="G110" i="2" s="1"/>
  <c r="H110" i="2"/>
  <c r="I110" i="2"/>
  <c r="J110" i="2"/>
  <c r="U111" i="2"/>
  <c r="E111" i="2" s="1"/>
  <c r="V111" i="2"/>
  <c r="F111" i="2"/>
  <c r="Y111" i="2"/>
  <c r="G111" i="2" s="1"/>
  <c r="H111" i="2"/>
  <c r="I111" i="2"/>
  <c r="J111" i="2"/>
  <c r="U112" i="2"/>
  <c r="V112" i="2"/>
  <c r="F112" i="2"/>
  <c r="Y112" i="2"/>
  <c r="G112" i="2" s="1"/>
  <c r="H112" i="2"/>
  <c r="I112" i="2"/>
  <c r="J112" i="2"/>
  <c r="U113" i="2"/>
  <c r="E113" i="2" s="1"/>
  <c r="V113" i="2"/>
  <c r="F113" i="2"/>
  <c r="Y113" i="2"/>
  <c r="G113" i="2"/>
  <c r="H113" i="2"/>
  <c r="I113" i="2"/>
  <c r="J113" i="2"/>
  <c r="U114" i="2"/>
  <c r="E114" i="2" s="1"/>
  <c r="V114" i="2"/>
  <c r="F114" i="2"/>
  <c r="Y114" i="2"/>
  <c r="G114" i="2"/>
  <c r="H114" i="2"/>
  <c r="I114" i="2"/>
  <c r="J114" i="2"/>
  <c r="U115" i="2"/>
  <c r="V115" i="2"/>
  <c r="F115" i="2"/>
  <c r="Y115" i="2"/>
  <c r="G115" i="2"/>
  <c r="H115" i="2"/>
  <c r="I115" i="2"/>
  <c r="J115" i="2"/>
  <c r="U116" i="2"/>
  <c r="E116" i="2" s="1"/>
  <c r="V116" i="2"/>
  <c r="F116" i="2"/>
  <c r="Y116" i="2"/>
  <c r="G116" i="2"/>
  <c r="H116" i="2"/>
  <c r="I116" i="2"/>
  <c r="J116" i="2"/>
  <c r="U117" i="2"/>
  <c r="E117" i="2" s="1"/>
  <c r="V117" i="2"/>
  <c r="F117" i="2"/>
  <c r="Y117" i="2"/>
  <c r="G117" i="2" s="1"/>
  <c r="H117" i="2"/>
  <c r="I117" i="2"/>
  <c r="J117" i="2"/>
  <c r="U118" i="2"/>
  <c r="V118" i="2"/>
  <c r="F118" i="2"/>
  <c r="Y118" i="2"/>
  <c r="G118" i="2" s="1"/>
  <c r="H118" i="2"/>
  <c r="I118" i="2"/>
  <c r="J118" i="2"/>
  <c r="U119" i="2"/>
  <c r="V119" i="2"/>
  <c r="F119" i="2"/>
  <c r="Y119" i="2"/>
  <c r="G119" i="2" s="1"/>
  <c r="H119" i="2"/>
  <c r="I119" i="2"/>
  <c r="J119" i="2"/>
  <c r="U120" i="2"/>
  <c r="E120" i="2" s="1"/>
  <c r="V120" i="2"/>
  <c r="F120" i="2"/>
  <c r="Y120" i="2"/>
  <c r="G120" i="2" s="1"/>
  <c r="H120" i="2"/>
  <c r="I120" i="2"/>
  <c r="J120" i="2"/>
  <c r="U121" i="2"/>
  <c r="V121" i="2"/>
  <c r="F121" i="2"/>
  <c r="Y121" i="2"/>
  <c r="G121" i="2" s="1"/>
  <c r="H121" i="2"/>
  <c r="I121" i="2"/>
  <c r="J121" i="2"/>
  <c r="U122" i="2"/>
  <c r="V122" i="2"/>
  <c r="F122" i="2"/>
  <c r="Y122" i="2"/>
  <c r="G122" i="2" s="1"/>
  <c r="H122" i="2"/>
  <c r="I122" i="2"/>
  <c r="J122" i="2"/>
  <c r="U123" i="2"/>
  <c r="V123" i="2"/>
  <c r="F123" i="2"/>
  <c r="Y123" i="2"/>
  <c r="G123" i="2" s="1"/>
  <c r="H123" i="2"/>
  <c r="I123" i="2"/>
  <c r="J123" i="2"/>
  <c r="U124" i="2"/>
  <c r="V124" i="2"/>
  <c r="F124" i="2"/>
  <c r="Y124" i="2"/>
  <c r="G124" i="2" s="1"/>
  <c r="H124" i="2"/>
  <c r="I124" i="2"/>
  <c r="J124" i="2"/>
  <c r="U125" i="2"/>
  <c r="E125" i="2" s="1"/>
  <c r="V125" i="2"/>
  <c r="F125" i="2"/>
  <c r="Y125" i="2"/>
  <c r="G125" i="2" s="1"/>
  <c r="H125" i="2"/>
  <c r="I125" i="2"/>
  <c r="J125" i="2"/>
  <c r="U126" i="2"/>
  <c r="V126" i="2"/>
  <c r="E126" i="2" s="1"/>
  <c r="F126" i="2"/>
  <c r="Y126" i="2"/>
  <c r="G126" i="2" s="1"/>
  <c r="H126" i="2"/>
  <c r="I126" i="2"/>
  <c r="J126" i="2"/>
  <c r="U127" i="2"/>
  <c r="V127" i="2"/>
  <c r="F127" i="2"/>
  <c r="Y127" i="2"/>
  <c r="G127" i="2" s="1"/>
  <c r="H127" i="2"/>
  <c r="I127" i="2"/>
  <c r="J127" i="2"/>
  <c r="U128" i="2"/>
  <c r="V128" i="2"/>
  <c r="F128" i="2"/>
  <c r="Y128" i="2"/>
  <c r="G128" i="2" s="1"/>
  <c r="H128" i="2"/>
  <c r="I128" i="2"/>
  <c r="J128" i="2"/>
  <c r="U129" i="2"/>
  <c r="V129" i="2"/>
  <c r="E129" i="2" s="1"/>
  <c r="F129" i="2"/>
  <c r="Y129" i="2"/>
  <c r="G129" i="2" s="1"/>
  <c r="H129" i="2"/>
  <c r="I129" i="2"/>
  <c r="J129" i="2"/>
  <c r="U130" i="2"/>
  <c r="V130" i="2"/>
  <c r="F130" i="2"/>
  <c r="Y130" i="2"/>
  <c r="G130" i="2" s="1"/>
  <c r="H130" i="2"/>
  <c r="I130" i="2"/>
  <c r="J130" i="2"/>
  <c r="U131" i="2"/>
  <c r="V131" i="2"/>
  <c r="E131" i="2" s="1"/>
  <c r="F131" i="2"/>
  <c r="Y131" i="2"/>
  <c r="G131" i="2" s="1"/>
  <c r="H131" i="2"/>
  <c r="I131" i="2"/>
  <c r="J131" i="2"/>
  <c r="U132" i="2"/>
  <c r="V132" i="2"/>
  <c r="F132" i="2"/>
  <c r="Y132" i="2"/>
  <c r="G132" i="2" s="1"/>
  <c r="H132" i="2"/>
  <c r="I132" i="2"/>
  <c r="J132" i="2"/>
  <c r="U133" i="2"/>
  <c r="V133" i="2"/>
  <c r="F133" i="2"/>
  <c r="Y133" i="2"/>
  <c r="G133" i="2" s="1"/>
  <c r="H133" i="2"/>
  <c r="I133" i="2"/>
  <c r="J133" i="2"/>
  <c r="U134" i="2"/>
  <c r="V134" i="2"/>
  <c r="F134" i="2"/>
  <c r="Y134" i="2"/>
  <c r="G134" i="2" s="1"/>
  <c r="H134" i="2"/>
  <c r="I134" i="2"/>
  <c r="J134" i="2"/>
  <c r="U135" i="2"/>
  <c r="E135" i="2" s="1"/>
  <c r="V135" i="2"/>
  <c r="F135" i="2"/>
  <c r="Y135" i="2"/>
  <c r="G135" i="2" s="1"/>
  <c r="H135" i="2"/>
  <c r="I135" i="2"/>
  <c r="J135" i="2"/>
  <c r="U136" i="2"/>
  <c r="V136" i="2"/>
  <c r="E136" i="2" s="1"/>
  <c r="F136" i="2"/>
  <c r="Y136" i="2"/>
  <c r="G136" i="2" s="1"/>
  <c r="H136" i="2"/>
  <c r="I136" i="2"/>
  <c r="J136" i="2"/>
  <c r="U137" i="2"/>
  <c r="E137" i="2" s="1"/>
  <c r="V137" i="2"/>
  <c r="F137" i="2"/>
  <c r="Y137" i="2"/>
  <c r="G137" i="2" s="1"/>
  <c r="H137" i="2"/>
  <c r="I137" i="2"/>
  <c r="J137" i="2"/>
  <c r="U138" i="2"/>
  <c r="V138" i="2"/>
  <c r="F138" i="2"/>
  <c r="Y138" i="2"/>
  <c r="G138" i="2" s="1"/>
  <c r="H138" i="2"/>
  <c r="I138" i="2"/>
  <c r="J138" i="2"/>
  <c r="U139" i="2"/>
  <c r="V139" i="2"/>
  <c r="E139" i="2" s="1"/>
  <c r="F139" i="2"/>
  <c r="Y139" i="2"/>
  <c r="G139" i="2" s="1"/>
  <c r="H139" i="2"/>
  <c r="I139" i="2"/>
  <c r="J139" i="2"/>
  <c r="U140" i="2"/>
  <c r="V140" i="2"/>
  <c r="F140" i="2"/>
  <c r="Y140" i="2"/>
  <c r="G140" i="2" s="1"/>
  <c r="H140" i="2"/>
  <c r="I140" i="2"/>
  <c r="J140" i="2"/>
  <c r="U141" i="2"/>
  <c r="V141" i="2"/>
  <c r="F141" i="2"/>
  <c r="Y141" i="2"/>
  <c r="G141" i="2" s="1"/>
  <c r="H141" i="2"/>
  <c r="I141" i="2"/>
  <c r="J141" i="2"/>
  <c r="U142" i="2"/>
  <c r="V142" i="2"/>
  <c r="F142" i="2"/>
  <c r="Y142" i="2"/>
  <c r="G142" i="2" s="1"/>
  <c r="H142" i="2"/>
  <c r="I142" i="2"/>
  <c r="J142" i="2"/>
  <c r="U143" i="2"/>
  <c r="V143" i="2"/>
  <c r="F143" i="2"/>
  <c r="Y143" i="2"/>
  <c r="G143" i="2" s="1"/>
  <c r="H143" i="2"/>
  <c r="I143" i="2"/>
  <c r="J143" i="2"/>
  <c r="U144" i="2"/>
  <c r="E144" i="2" s="1"/>
  <c r="V144" i="2"/>
  <c r="F144" i="2"/>
  <c r="Y144" i="2"/>
  <c r="G144" i="2" s="1"/>
  <c r="H144" i="2"/>
  <c r="I144" i="2"/>
  <c r="J144" i="2"/>
  <c r="U145" i="2"/>
  <c r="E145" i="2" s="1"/>
  <c r="V145" i="2"/>
  <c r="F145" i="2"/>
  <c r="Y145" i="2"/>
  <c r="G145" i="2" s="1"/>
  <c r="H145" i="2"/>
  <c r="I145" i="2"/>
  <c r="J145" i="2"/>
  <c r="U146" i="2"/>
  <c r="E146" i="2" s="1"/>
  <c r="V146" i="2"/>
  <c r="F146" i="2"/>
  <c r="Y146" i="2"/>
  <c r="G146" i="2" s="1"/>
  <c r="H146" i="2"/>
  <c r="I146" i="2"/>
  <c r="J146" i="2"/>
  <c r="U147" i="2"/>
  <c r="V147" i="2"/>
  <c r="F147" i="2"/>
  <c r="Y147" i="2"/>
  <c r="G147" i="2" s="1"/>
  <c r="H147" i="2"/>
  <c r="I147" i="2"/>
  <c r="J147" i="2"/>
  <c r="U148" i="2"/>
  <c r="V148" i="2"/>
  <c r="F148" i="2"/>
  <c r="Y148" i="2"/>
  <c r="G148" i="2"/>
  <c r="H148" i="2"/>
  <c r="I148" i="2"/>
  <c r="J148" i="2"/>
  <c r="U149" i="2"/>
  <c r="V149" i="2"/>
  <c r="F149" i="2"/>
  <c r="Y149" i="2"/>
  <c r="G149" i="2"/>
  <c r="H149" i="2"/>
  <c r="I149" i="2"/>
  <c r="J149" i="2"/>
  <c r="U150" i="2"/>
  <c r="V150" i="2"/>
  <c r="F150" i="2"/>
  <c r="Y150" i="2"/>
  <c r="G150" i="2"/>
  <c r="H150" i="2"/>
  <c r="I150" i="2"/>
  <c r="J150" i="2"/>
  <c r="U151" i="2"/>
  <c r="E151" i="2" s="1"/>
  <c r="V151" i="2"/>
  <c r="F151" i="2"/>
  <c r="Y151" i="2"/>
  <c r="G151" i="2" s="1"/>
  <c r="H151" i="2"/>
  <c r="I151" i="2"/>
  <c r="J151" i="2"/>
  <c r="U152" i="2"/>
  <c r="V152" i="2"/>
  <c r="F152" i="2"/>
  <c r="Y152" i="2"/>
  <c r="G152" i="2" s="1"/>
  <c r="H152" i="2"/>
  <c r="I152" i="2"/>
  <c r="J152" i="2"/>
  <c r="U153" i="2"/>
  <c r="V153" i="2"/>
  <c r="E153" i="2" s="1"/>
  <c r="F153" i="2"/>
  <c r="Y153" i="2"/>
  <c r="G153" i="2" s="1"/>
  <c r="H153" i="2"/>
  <c r="I153" i="2"/>
  <c r="J153" i="2"/>
  <c r="U154" i="2"/>
  <c r="V154" i="2"/>
  <c r="E154" i="2"/>
  <c r="F154" i="2"/>
  <c r="Y154" i="2"/>
  <c r="G154" i="2" s="1"/>
  <c r="H154" i="2"/>
  <c r="I154" i="2"/>
  <c r="J154" i="2"/>
  <c r="U155" i="2"/>
  <c r="V155" i="2"/>
  <c r="F155" i="2"/>
  <c r="Y155" i="2"/>
  <c r="G155" i="2" s="1"/>
  <c r="H155" i="2"/>
  <c r="I155" i="2"/>
  <c r="J155" i="2"/>
  <c r="U156" i="2"/>
  <c r="V156" i="2"/>
  <c r="F156" i="2"/>
  <c r="Y156" i="2"/>
  <c r="G156" i="2" s="1"/>
  <c r="H156" i="2"/>
  <c r="I156" i="2"/>
  <c r="J156" i="2"/>
  <c r="U157" i="2"/>
  <c r="V157" i="2"/>
  <c r="F157" i="2"/>
  <c r="Y157" i="2"/>
  <c r="G157" i="2" s="1"/>
  <c r="H157" i="2"/>
  <c r="I157" i="2"/>
  <c r="J157" i="2"/>
  <c r="U158" i="2"/>
  <c r="E158" i="2" s="1"/>
  <c r="V158" i="2"/>
  <c r="F158" i="2"/>
  <c r="Y158" i="2"/>
  <c r="G158" i="2" s="1"/>
  <c r="H158" i="2"/>
  <c r="I158" i="2"/>
  <c r="J158" i="2"/>
  <c r="U159" i="2"/>
  <c r="V159" i="2"/>
  <c r="E159" i="2" s="1"/>
  <c r="F159" i="2"/>
  <c r="Y159" i="2"/>
  <c r="G159" i="2" s="1"/>
  <c r="H159" i="2"/>
  <c r="I159" i="2"/>
  <c r="J159" i="2"/>
  <c r="U160" i="2"/>
  <c r="E160" i="2" s="1"/>
  <c r="V160" i="2"/>
  <c r="F160" i="2"/>
  <c r="Y160" i="2"/>
  <c r="G160" i="2" s="1"/>
  <c r="H160" i="2"/>
  <c r="I160" i="2"/>
  <c r="J160" i="2"/>
  <c r="U161" i="2"/>
  <c r="V161" i="2"/>
  <c r="F161" i="2"/>
  <c r="Y161" i="2"/>
  <c r="G161" i="2" s="1"/>
  <c r="H161" i="2"/>
  <c r="I161" i="2"/>
  <c r="J161" i="2"/>
  <c r="U162" i="2"/>
  <c r="V162" i="2"/>
  <c r="F162" i="2"/>
  <c r="Y162" i="2"/>
  <c r="G162" i="2" s="1"/>
  <c r="H162" i="2"/>
  <c r="I162" i="2"/>
  <c r="J162" i="2"/>
  <c r="U163" i="2"/>
  <c r="E163" i="2" s="1"/>
  <c r="V163" i="2"/>
  <c r="F163" i="2"/>
  <c r="Y163" i="2"/>
  <c r="G163" i="2" s="1"/>
  <c r="H163" i="2"/>
  <c r="I163" i="2"/>
  <c r="J163" i="2"/>
  <c r="U164" i="2"/>
  <c r="V164" i="2"/>
  <c r="E164" i="2" s="1"/>
  <c r="F164" i="2"/>
  <c r="Y164" i="2"/>
  <c r="G164" i="2" s="1"/>
  <c r="H164" i="2"/>
  <c r="I164" i="2"/>
  <c r="J164" i="2"/>
  <c r="U165" i="2"/>
  <c r="V165" i="2"/>
  <c r="F165" i="2"/>
  <c r="Y165" i="2"/>
  <c r="G165" i="2" s="1"/>
  <c r="H165" i="2"/>
  <c r="I165" i="2"/>
  <c r="J165" i="2"/>
  <c r="U166" i="2"/>
  <c r="E166" i="2" s="1"/>
  <c r="V166" i="2"/>
  <c r="F166" i="2"/>
  <c r="Y166" i="2"/>
  <c r="G166" i="2" s="1"/>
  <c r="H166" i="2"/>
  <c r="I166" i="2"/>
  <c r="J166" i="2"/>
  <c r="U167" i="2"/>
  <c r="V167" i="2"/>
  <c r="F167" i="2"/>
  <c r="Y167" i="2"/>
  <c r="G167" i="2" s="1"/>
  <c r="H167" i="2"/>
  <c r="I167" i="2"/>
  <c r="J167" i="2"/>
  <c r="L169" i="2"/>
  <c r="U169" i="2" s="1"/>
  <c r="M169" i="2"/>
  <c r="V169" i="2" s="1"/>
  <c r="N169" i="2"/>
  <c r="F169" i="2" s="1"/>
  <c r="O169" i="2"/>
  <c r="P169" i="2"/>
  <c r="H169" i="2" s="1"/>
  <c r="I169" i="2"/>
  <c r="R169" i="2"/>
  <c r="J169" i="2" s="1"/>
  <c r="L170" i="2"/>
  <c r="U170" i="2" s="1"/>
  <c r="M170" i="2"/>
  <c r="V170" i="2" s="1"/>
  <c r="N170" i="2"/>
  <c r="O170" i="2"/>
  <c r="P170" i="2"/>
  <c r="H170" i="2" s="1"/>
  <c r="I170" i="2"/>
  <c r="R170" i="2"/>
  <c r="J170" i="2" s="1"/>
  <c r="L171" i="2"/>
  <c r="U171" i="2" s="1"/>
  <c r="M171" i="2"/>
  <c r="V171" i="2" s="1"/>
  <c r="N171" i="2"/>
  <c r="F171" i="2" s="1"/>
  <c r="O171" i="2"/>
  <c r="P171" i="2"/>
  <c r="H171" i="2" s="1"/>
  <c r="I171" i="2"/>
  <c r="R171" i="2"/>
  <c r="J171" i="2" s="1"/>
  <c r="L172" i="2"/>
  <c r="U172" i="2" s="1"/>
  <c r="M172" i="2"/>
  <c r="V172" i="2" s="1"/>
  <c r="N172" i="2"/>
  <c r="F172" i="2" s="1"/>
  <c r="O172" i="2"/>
  <c r="P172" i="2"/>
  <c r="H172" i="2" s="1"/>
  <c r="I172" i="2"/>
  <c r="R172" i="2"/>
  <c r="J172" i="2"/>
  <c r="L173" i="2"/>
  <c r="U173" i="2" s="1"/>
  <c r="M173" i="2"/>
  <c r="V173" i="2" s="1"/>
  <c r="N173" i="2"/>
  <c r="F173" i="2" s="1"/>
  <c r="O173" i="2"/>
  <c r="P173" i="2"/>
  <c r="H173" i="2" s="1"/>
  <c r="I173" i="2"/>
  <c r="R173" i="2"/>
  <c r="J173" i="2" s="1"/>
  <c r="L174" i="2"/>
  <c r="U174" i="2" s="1"/>
  <c r="M174" i="2"/>
  <c r="V174" i="2" s="1"/>
  <c r="N174" i="2"/>
  <c r="F174" i="2" s="1"/>
  <c r="O174" i="2"/>
  <c r="P174" i="2"/>
  <c r="H174" i="2" s="1"/>
  <c r="I174" i="2"/>
  <c r="R174" i="2"/>
  <c r="J174" i="2" s="1"/>
  <c r="L175" i="2"/>
  <c r="U175" i="2" s="1"/>
  <c r="M175" i="2"/>
  <c r="V175" i="2" s="1"/>
  <c r="N175" i="2"/>
  <c r="O175" i="2"/>
  <c r="Y175" i="2" s="1"/>
  <c r="G175" i="2" s="1"/>
  <c r="P175" i="2"/>
  <c r="H175" i="2" s="1"/>
  <c r="I175" i="2"/>
  <c r="R175" i="2"/>
  <c r="J175" i="2" s="1"/>
  <c r="L176" i="2"/>
  <c r="U176" i="2" s="1"/>
  <c r="M176" i="2"/>
  <c r="V176" i="2" s="1"/>
  <c r="N176" i="2"/>
  <c r="O176" i="2"/>
  <c r="P176" i="2"/>
  <c r="H176" i="2" s="1"/>
  <c r="I176" i="2"/>
  <c r="R176" i="2"/>
  <c r="J176" i="2" s="1"/>
  <c r="L177" i="2"/>
  <c r="U177" i="2" s="1"/>
  <c r="M177" i="2"/>
  <c r="V177" i="2" s="1"/>
  <c r="N177" i="2"/>
  <c r="F177" i="2" s="1"/>
  <c r="O177" i="2"/>
  <c r="P177" i="2"/>
  <c r="H177" i="2" s="1"/>
  <c r="I177" i="2"/>
  <c r="R177" i="2"/>
  <c r="J177" i="2" s="1"/>
  <c r="L178" i="2"/>
  <c r="U178" i="2" s="1"/>
  <c r="E178" i="2" s="1"/>
  <c r="M178" i="2"/>
  <c r="V178" i="2" s="1"/>
  <c r="N178" i="2"/>
  <c r="F178" i="2" s="1"/>
  <c r="O178" i="2"/>
  <c r="P178" i="2"/>
  <c r="H178" i="2" s="1"/>
  <c r="I178" i="2"/>
  <c r="R178" i="2"/>
  <c r="J178" i="2" s="1"/>
  <c r="L179" i="2"/>
  <c r="U179" i="2" s="1"/>
  <c r="M179" i="2"/>
  <c r="V179" i="2" s="1"/>
  <c r="N179" i="2"/>
  <c r="F179" i="2" s="1"/>
  <c r="O179" i="2"/>
  <c r="P179" i="2"/>
  <c r="H179" i="2" s="1"/>
  <c r="I179" i="2"/>
  <c r="R179" i="2"/>
  <c r="J179" i="2" s="1"/>
  <c r="L180" i="2"/>
  <c r="U180" i="2" s="1"/>
  <c r="M180" i="2"/>
  <c r="V180" i="2" s="1"/>
  <c r="N180" i="2"/>
  <c r="F180" i="2" s="1"/>
  <c r="O180" i="2"/>
  <c r="P180" i="2"/>
  <c r="H180" i="2" s="1"/>
  <c r="I180" i="2"/>
  <c r="R180" i="2"/>
  <c r="J180" i="2" s="1"/>
  <c r="L181" i="2"/>
  <c r="U181" i="2" s="1"/>
  <c r="M181" i="2"/>
  <c r="V181" i="2" s="1"/>
  <c r="N181" i="2"/>
  <c r="O181" i="2"/>
  <c r="P181" i="2"/>
  <c r="H181" i="2" s="1"/>
  <c r="I181" i="2"/>
  <c r="R181" i="2"/>
  <c r="J181" i="2" s="1"/>
  <c r="L182" i="2"/>
  <c r="U182" i="2" s="1"/>
  <c r="M182" i="2"/>
  <c r="V182" i="2" s="1"/>
  <c r="N182" i="2"/>
  <c r="F182" i="2" s="1"/>
  <c r="O182" i="2"/>
  <c r="P182" i="2"/>
  <c r="H182" i="2" s="1"/>
  <c r="I182" i="2"/>
  <c r="R182" i="2"/>
  <c r="J182" i="2" s="1"/>
  <c r="L183" i="2"/>
  <c r="U183" i="2" s="1"/>
  <c r="M183" i="2"/>
  <c r="V183" i="2" s="1"/>
  <c r="N183" i="2"/>
  <c r="O183" i="2"/>
  <c r="P183" i="2"/>
  <c r="H183" i="2" s="1"/>
  <c r="I183" i="2"/>
  <c r="R183" i="2"/>
  <c r="J183" i="2" s="1"/>
  <c r="L184" i="2"/>
  <c r="U184" i="2" s="1"/>
  <c r="M184" i="2"/>
  <c r="V184" i="2" s="1"/>
  <c r="N184" i="2"/>
  <c r="F184" i="2" s="1"/>
  <c r="O184" i="2"/>
  <c r="P184" i="2"/>
  <c r="H184" i="2" s="1"/>
  <c r="I184" i="2"/>
  <c r="R184" i="2"/>
  <c r="J184" i="2" s="1"/>
  <c r="L185" i="2"/>
  <c r="U185" i="2" s="1"/>
  <c r="M185" i="2"/>
  <c r="V185" i="2" s="1"/>
  <c r="N185" i="2"/>
  <c r="F185" i="2" s="1"/>
  <c r="O185" i="2"/>
  <c r="P185" i="2"/>
  <c r="H185" i="2" s="1"/>
  <c r="I185" i="2"/>
  <c r="R185" i="2"/>
  <c r="J185" i="2" s="1"/>
  <c r="L186" i="2"/>
  <c r="U186" i="2" s="1"/>
  <c r="E186" i="2" s="1"/>
  <c r="M186" i="2"/>
  <c r="V186" i="2" s="1"/>
  <c r="N186" i="2"/>
  <c r="F186" i="2" s="1"/>
  <c r="O186" i="2"/>
  <c r="P186" i="2"/>
  <c r="H186" i="2" s="1"/>
  <c r="I186" i="2"/>
  <c r="R186" i="2"/>
  <c r="J186" i="2" s="1"/>
  <c r="L187" i="2"/>
  <c r="U187" i="2" s="1"/>
  <c r="M187" i="2"/>
  <c r="V187" i="2" s="1"/>
  <c r="N187" i="2"/>
  <c r="O187" i="2"/>
  <c r="P187" i="2"/>
  <c r="H187" i="2" s="1"/>
  <c r="I187" i="2"/>
  <c r="R187" i="2"/>
  <c r="J187" i="2" s="1"/>
  <c r="L188" i="2"/>
  <c r="U188" i="2" s="1"/>
  <c r="M188" i="2"/>
  <c r="V188" i="2" s="1"/>
  <c r="N188" i="2"/>
  <c r="F188" i="2" s="1"/>
  <c r="O188" i="2"/>
  <c r="P188" i="2"/>
  <c r="H188" i="2" s="1"/>
  <c r="I188" i="2"/>
  <c r="R188" i="2"/>
  <c r="J188" i="2" s="1"/>
  <c r="L189" i="2"/>
  <c r="U189" i="2" s="1"/>
  <c r="M189" i="2"/>
  <c r="V189" i="2" s="1"/>
  <c r="N189" i="2"/>
  <c r="O189" i="2"/>
  <c r="P189" i="2"/>
  <c r="H189" i="2" s="1"/>
  <c r="I189" i="2"/>
  <c r="R189" i="2"/>
  <c r="J189" i="2" s="1"/>
  <c r="L190" i="2"/>
  <c r="U190" i="2" s="1"/>
  <c r="E190" i="2" s="1"/>
  <c r="M190" i="2"/>
  <c r="V190" i="2" s="1"/>
  <c r="N190" i="2"/>
  <c r="F190" i="2" s="1"/>
  <c r="O190" i="2"/>
  <c r="P190" i="2"/>
  <c r="H190" i="2" s="1"/>
  <c r="I190" i="2"/>
  <c r="R190" i="2"/>
  <c r="J190" i="2" s="1"/>
  <c r="L191" i="2"/>
  <c r="U191" i="2" s="1"/>
  <c r="M191" i="2"/>
  <c r="V191" i="2" s="1"/>
  <c r="N191" i="2"/>
  <c r="O191" i="2"/>
  <c r="P191" i="2"/>
  <c r="H191" i="2" s="1"/>
  <c r="I191" i="2"/>
  <c r="R191" i="2"/>
  <c r="J191" i="2" s="1"/>
  <c r="L192" i="2"/>
  <c r="U192" i="2" s="1"/>
  <c r="M192" i="2"/>
  <c r="V192" i="2" s="1"/>
  <c r="N192" i="2"/>
  <c r="F192" i="2" s="1"/>
  <c r="O192" i="2"/>
  <c r="P192" i="2"/>
  <c r="H192" i="2" s="1"/>
  <c r="I192" i="2"/>
  <c r="R192" i="2"/>
  <c r="J192" i="2" s="1"/>
  <c r="L193" i="2"/>
  <c r="U193" i="2" s="1"/>
  <c r="M193" i="2"/>
  <c r="V193" i="2" s="1"/>
  <c r="N193" i="2"/>
  <c r="F193" i="2" s="1"/>
  <c r="O193" i="2"/>
  <c r="P193" i="2"/>
  <c r="H193" i="2" s="1"/>
  <c r="I193" i="2"/>
  <c r="R193" i="2"/>
  <c r="J193" i="2" s="1"/>
  <c r="L194" i="2"/>
  <c r="U194" i="2" s="1"/>
  <c r="M194" i="2"/>
  <c r="V194" i="2" s="1"/>
  <c r="N194" i="2"/>
  <c r="O194" i="2"/>
  <c r="P194" i="2"/>
  <c r="H194" i="2" s="1"/>
  <c r="I194" i="2"/>
  <c r="R194" i="2"/>
  <c r="J194" i="2" s="1"/>
  <c r="L195" i="2"/>
  <c r="U195" i="2" s="1"/>
  <c r="M195" i="2"/>
  <c r="V195" i="2" s="1"/>
  <c r="N195" i="2"/>
  <c r="O195" i="2"/>
  <c r="P195" i="2"/>
  <c r="H195" i="2" s="1"/>
  <c r="I195" i="2"/>
  <c r="R195" i="2"/>
  <c r="J195" i="2" s="1"/>
  <c r="L196" i="2"/>
  <c r="U196" i="2" s="1"/>
  <c r="M196" i="2"/>
  <c r="V196" i="2" s="1"/>
  <c r="N196" i="2"/>
  <c r="Y196" i="2" s="1"/>
  <c r="G196" i="2" s="1"/>
  <c r="O196" i="2"/>
  <c r="P196" i="2"/>
  <c r="H196" i="2" s="1"/>
  <c r="I196" i="2"/>
  <c r="R196" i="2"/>
  <c r="J196" i="2" s="1"/>
  <c r="L197" i="2"/>
  <c r="U197" i="2" s="1"/>
  <c r="M197" i="2"/>
  <c r="V197" i="2" s="1"/>
  <c r="N197" i="2"/>
  <c r="O197" i="2"/>
  <c r="P197" i="2"/>
  <c r="H197" i="2" s="1"/>
  <c r="I197" i="2"/>
  <c r="R197" i="2"/>
  <c r="J197" i="2" s="1"/>
  <c r="L198" i="2"/>
  <c r="U198" i="2" s="1"/>
  <c r="M198" i="2"/>
  <c r="V198" i="2" s="1"/>
  <c r="N198" i="2"/>
  <c r="F198" i="2" s="1"/>
  <c r="O198" i="2"/>
  <c r="P198" i="2"/>
  <c r="H198" i="2" s="1"/>
  <c r="I198" i="2"/>
  <c r="R198" i="2"/>
  <c r="J198" i="2" s="1"/>
  <c r="L199" i="2"/>
  <c r="U199" i="2" s="1"/>
  <c r="M199" i="2"/>
  <c r="V199" i="2" s="1"/>
  <c r="N199" i="2"/>
  <c r="O199" i="2"/>
  <c r="P199" i="2"/>
  <c r="H199" i="2" s="1"/>
  <c r="I199" i="2"/>
  <c r="R199" i="2"/>
  <c r="J199" i="2" s="1"/>
  <c r="L200" i="2"/>
  <c r="U200" i="2" s="1"/>
  <c r="M200" i="2"/>
  <c r="V200" i="2" s="1"/>
  <c r="N200" i="2"/>
  <c r="F200" i="2" s="1"/>
  <c r="O200" i="2"/>
  <c r="P200" i="2"/>
  <c r="H200" i="2" s="1"/>
  <c r="I200" i="2"/>
  <c r="R200" i="2"/>
  <c r="J200" i="2" s="1"/>
  <c r="L201" i="2"/>
  <c r="U201" i="2" s="1"/>
  <c r="M201" i="2"/>
  <c r="V201" i="2" s="1"/>
  <c r="E201" i="2" s="1"/>
  <c r="N201" i="2"/>
  <c r="F201" i="2" s="1"/>
  <c r="O201" i="2"/>
  <c r="P201" i="2"/>
  <c r="H201" i="2" s="1"/>
  <c r="I201" i="2"/>
  <c r="R201" i="2"/>
  <c r="J201" i="2" s="1"/>
  <c r="L202" i="2"/>
  <c r="U202" i="2" s="1"/>
  <c r="M202" i="2"/>
  <c r="V202" i="2" s="1"/>
  <c r="N202" i="2"/>
  <c r="F202" i="2" s="1"/>
  <c r="O202" i="2"/>
  <c r="P202" i="2"/>
  <c r="H202" i="2" s="1"/>
  <c r="I202" i="2"/>
  <c r="R202" i="2"/>
  <c r="J202" i="2" s="1"/>
  <c r="L203" i="2"/>
  <c r="U203" i="2" s="1"/>
  <c r="M203" i="2"/>
  <c r="V203" i="2" s="1"/>
  <c r="N203" i="2"/>
  <c r="F203" i="2" s="1"/>
  <c r="O203" i="2"/>
  <c r="P203" i="2"/>
  <c r="H203" i="2" s="1"/>
  <c r="I203" i="2"/>
  <c r="R203" i="2"/>
  <c r="J203" i="2" s="1"/>
  <c r="L204" i="2"/>
  <c r="U204" i="2" s="1"/>
  <c r="M204" i="2"/>
  <c r="V204" i="2" s="1"/>
  <c r="N204" i="2"/>
  <c r="F204" i="2" s="1"/>
  <c r="O204" i="2"/>
  <c r="P204" i="2"/>
  <c r="H204" i="2" s="1"/>
  <c r="I204" i="2"/>
  <c r="R204" i="2"/>
  <c r="J204" i="2" s="1"/>
  <c r="L205" i="2"/>
  <c r="U205" i="2" s="1"/>
  <c r="M205" i="2"/>
  <c r="V205" i="2" s="1"/>
  <c r="N205" i="2"/>
  <c r="F205" i="2" s="1"/>
  <c r="O205" i="2"/>
  <c r="P205" i="2"/>
  <c r="H205" i="2" s="1"/>
  <c r="I205" i="2"/>
  <c r="R205" i="2"/>
  <c r="J205" i="2" s="1"/>
  <c r="L206" i="2"/>
  <c r="U206" i="2" s="1"/>
  <c r="M206" i="2"/>
  <c r="V206" i="2" s="1"/>
  <c r="N206" i="2"/>
  <c r="F206" i="2" s="1"/>
  <c r="O206" i="2"/>
  <c r="P206" i="2"/>
  <c r="H206" i="2" s="1"/>
  <c r="I206" i="2"/>
  <c r="R206" i="2"/>
  <c r="J206" i="2" s="1"/>
  <c r="L207" i="2"/>
  <c r="U207" i="2" s="1"/>
  <c r="M207" i="2"/>
  <c r="V207" i="2" s="1"/>
  <c r="N207" i="2"/>
  <c r="F207" i="2" s="1"/>
  <c r="O207" i="2"/>
  <c r="Y207" i="2" s="1"/>
  <c r="G207" i="2" s="1"/>
  <c r="P207" i="2"/>
  <c r="H207" i="2" s="1"/>
  <c r="I207" i="2"/>
  <c r="R207" i="2"/>
  <c r="J207" i="2" s="1"/>
  <c r="L208" i="2"/>
  <c r="U208" i="2" s="1"/>
  <c r="M208" i="2"/>
  <c r="V208" i="2" s="1"/>
  <c r="N208" i="2"/>
  <c r="F208" i="2" s="1"/>
  <c r="O208" i="2"/>
  <c r="P208" i="2"/>
  <c r="H208" i="2" s="1"/>
  <c r="I208" i="2"/>
  <c r="R208" i="2"/>
  <c r="J208" i="2" s="1"/>
  <c r="L209" i="2"/>
  <c r="U209" i="2" s="1"/>
  <c r="M209" i="2"/>
  <c r="V209" i="2" s="1"/>
  <c r="N209" i="2"/>
  <c r="F209" i="2" s="1"/>
  <c r="O209" i="2"/>
  <c r="P209" i="2"/>
  <c r="H209" i="2" s="1"/>
  <c r="I209" i="2"/>
  <c r="R209" i="2"/>
  <c r="J209" i="2" s="1"/>
  <c r="L210" i="2"/>
  <c r="U210" i="2" s="1"/>
  <c r="E210" i="2" s="1"/>
  <c r="M210" i="2"/>
  <c r="V210" i="2" s="1"/>
  <c r="N210" i="2"/>
  <c r="F210" i="2" s="1"/>
  <c r="O210" i="2"/>
  <c r="P210" i="2"/>
  <c r="H210" i="2" s="1"/>
  <c r="I210" i="2"/>
  <c r="R210" i="2"/>
  <c r="J210" i="2" s="1"/>
  <c r="L211" i="2"/>
  <c r="U211" i="2" s="1"/>
  <c r="M211" i="2"/>
  <c r="V211" i="2" s="1"/>
  <c r="N211" i="2"/>
  <c r="F211" i="2" s="1"/>
  <c r="O211" i="2"/>
  <c r="P211" i="2"/>
  <c r="H211" i="2" s="1"/>
  <c r="I211" i="2"/>
  <c r="R211" i="2"/>
  <c r="J211" i="2" s="1"/>
  <c r="L212" i="2"/>
  <c r="U212" i="2" s="1"/>
  <c r="M212" i="2"/>
  <c r="V212" i="2" s="1"/>
  <c r="N212" i="2"/>
  <c r="F212" i="2" s="1"/>
  <c r="O212" i="2"/>
  <c r="P212" i="2"/>
  <c r="H212" i="2" s="1"/>
  <c r="I212" i="2"/>
  <c r="R212" i="2"/>
  <c r="J212" i="2" s="1"/>
  <c r="L213" i="2"/>
  <c r="U213" i="2" s="1"/>
  <c r="M213" i="2"/>
  <c r="V213" i="2" s="1"/>
  <c r="N213" i="2"/>
  <c r="O213" i="2"/>
  <c r="P213" i="2"/>
  <c r="H213" i="2" s="1"/>
  <c r="I213" i="2"/>
  <c r="R213" i="2"/>
  <c r="J213" i="2" s="1"/>
  <c r="L214" i="2"/>
  <c r="U214" i="2" s="1"/>
  <c r="M214" i="2"/>
  <c r="V214" i="2" s="1"/>
  <c r="N214" i="2"/>
  <c r="F214" i="2" s="1"/>
  <c r="O214" i="2"/>
  <c r="P214" i="2"/>
  <c r="H214" i="2" s="1"/>
  <c r="I214" i="2"/>
  <c r="R214" i="2"/>
  <c r="J214" i="2" s="1"/>
  <c r="L215" i="2"/>
  <c r="U215" i="2" s="1"/>
  <c r="M215" i="2"/>
  <c r="V215" i="2" s="1"/>
  <c r="N215" i="2"/>
  <c r="F215" i="2" s="1"/>
  <c r="O215" i="2"/>
  <c r="P215" i="2"/>
  <c r="H215" i="2" s="1"/>
  <c r="I215" i="2"/>
  <c r="R215" i="2"/>
  <c r="J215" i="2" s="1"/>
  <c r="L216" i="2"/>
  <c r="U216" i="2" s="1"/>
  <c r="M216" i="2"/>
  <c r="V216" i="2" s="1"/>
  <c r="N216" i="2"/>
  <c r="O216" i="2"/>
  <c r="P216" i="2"/>
  <c r="H216" i="2" s="1"/>
  <c r="I216" i="2"/>
  <c r="R216" i="2"/>
  <c r="J216" i="2" s="1"/>
  <c r="L217" i="2"/>
  <c r="U217" i="2" s="1"/>
  <c r="M217" i="2"/>
  <c r="V217" i="2" s="1"/>
  <c r="N217" i="2"/>
  <c r="F217" i="2" s="1"/>
  <c r="O217" i="2"/>
  <c r="P217" i="2"/>
  <c r="H217" i="2" s="1"/>
  <c r="I217" i="2"/>
  <c r="R217" i="2"/>
  <c r="J217" i="2" s="1"/>
  <c r="L218" i="2"/>
  <c r="U218" i="2" s="1"/>
  <c r="M218" i="2"/>
  <c r="V218" i="2" s="1"/>
  <c r="N218" i="2"/>
  <c r="F218" i="2" s="1"/>
  <c r="O218" i="2"/>
  <c r="P218" i="2"/>
  <c r="H218" i="2" s="1"/>
  <c r="I218" i="2"/>
  <c r="R218" i="2"/>
  <c r="J218" i="2" s="1"/>
  <c r="L219" i="2"/>
  <c r="U219" i="2" s="1"/>
  <c r="M219" i="2"/>
  <c r="V219" i="2" s="1"/>
  <c r="N219" i="2"/>
  <c r="F219" i="2" s="1"/>
  <c r="O219" i="2"/>
  <c r="P219" i="2"/>
  <c r="H219" i="2" s="1"/>
  <c r="I219" i="2"/>
  <c r="R219" i="2"/>
  <c r="J219" i="2" s="1"/>
  <c r="L220" i="2"/>
  <c r="U220" i="2" s="1"/>
  <c r="M220" i="2"/>
  <c r="V220" i="2" s="1"/>
  <c r="N220" i="2"/>
  <c r="F220" i="2" s="1"/>
  <c r="O220" i="2"/>
  <c r="P220" i="2"/>
  <c r="H220" i="2" s="1"/>
  <c r="I220" i="2"/>
  <c r="R220" i="2"/>
  <c r="J220" i="2" s="1"/>
  <c r="L221" i="2"/>
  <c r="U221" i="2" s="1"/>
  <c r="M221" i="2"/>
  <c r="V221" i="2" s="1"/>
  <c r="N221" i="2"/>
  <c r="F221" i="2" s="1"/>
  <c r="O221" i="2"/>
  <c r="P221" i="2"/>
  <c r="H221" i="2" s="1"/>
  <c r="I221" i="2"/>
  <c r="R221" i="2"/>
  <c r="J221" i="2" s="1"/>
  <c r="L222" i="2"/>
  <c r="U222" i="2" s="1"/>
  <c r="M222" i="2"/>
  <c r="V222" i="2" s="1"/>
  <c r="N222" i="2"/>
  <c r="F222" i="2" s="1"/>
  <c r="O222" i="2"/>
  <c r="P222" i="2"/>
  <c r="H222" i="2" s="1"/>
  <c r="I222" i="2"/>
  <c r="R222" i="2"/>
  <c r="J222" i="2" s="1"/>
  <c r="L223" i="2"/>
  <c r="U223" i="2" s="1"/>
  <c r="M223" i="2"/>
  <c r="V223" i="2" s="1"/>
  <c r="N223" i="2"/>
  <c r="F223" i="2" s="1"/>
  <c r="O223" i="2"/>
  <c r="Y223" i="2" s="1"/>
  <c r="G223" i="2" s="1"/>
  <c r="P223" i="2"/>
  <c r="H223" i="2" s="1"/>
  <c r="I223" i="2"/>
  <c r="R223" i="2"/>
  <c r="J223" i="2" s="1"/>
  <c r="L224" i="2"/>
  <c r="U224" i="2" s="1"/>
  <c r="M224" i="2"/>
  <c r="V224" i="2" s="1"/>
  <c r="N224" i="2"/>
  <c r="O224" i="2"/>
  <c r="P224" i="2"/>
  <c r="H224" i="2" s="1"/>
  <c r="I224" i="2"/>
  <c r="R224" i="2"/>
  <c r="J224" i="2" s="1"/>
  <c r="L225" i="2"/>
  <c r="U225" i="2"/>
  <c r="M225" i="2"/>
  <c r="V225" i="2" s="1"/>
  <c r="N225" i="2"/>
  <c r="F225" i="2" s="1"/>
  <c r="O225" i="2"/>
  <c r="P225" i="2"/>
  <c r="H225" i="2" s="1"/>
  <c r="I225" i="2"/>
  <c r="R225" i="2"/>
  <c r="J225" i="2" s="1"/>
  <c r="L226" i="2"/>
  <c r="U226" i="2" s="1"/>
  <c r="M226" i="2"/>
  <c r="V226" i="2" s="1"/>
  <c r="N226" i="2"/>
  <c r="F226" i="2" s="1"/>
  <c r="O226" i="2"/>
  <c r="P226" i="2"/>
  <c r="H226" i="2" s="1"/>
  <c r="I226" i="2"/>
  <c r="R226" i="2"/>
  <c r="J226" i="2" s="1"/>
  <c r="L227" i="2"/>
  <c r="U227" i="2" s="1"/>
  <c r="M227" i="2"/>
  <c r="V227" i="2"/>
  <c r="N227" i="2"/>
  <c r="F227" i="2" s="1"/>
  <c r="O227" i="2"/>
  <c r="P227" i="2"/>
  <c r="H227" i="2"/>
  <c r="I227" i="2"/>
  <c r="R227" i="2"/>
  <c r="J227" i="2" s="1"/>
  <c r="L228" i="2"/>
  <c r="U228" i="2"/>
  <c r="M228" i="2"/>
  <c r="V228" i="2" s="1"/>
  <c r="N228" i="2"/>
  <c r="F228" i="2" s="1"/>
  <c r="O228" i="2"/>
  <c r="P228" i="2"/>
  <c r="H228" i="2" s="1"/>
  <c r="I228" i="2"/>
  <c r="R228" i="2"/>
  <c r="J228" i="2" s="1"/>
  <c r="L229" i="2"/>
  <c r="U229" i="2" s="1"/>
  <c r="M229" i="2"/>
  <c r="V229" i="2" s="1"/>
  <c r="N229" i="2"/>
  <c r="F229" i="2" s="1"/>
  <c r="O229" i="2"/>
  <c r="P229" i="2"/>
  <c r="H229" i="2" s="1"/>
  <c r="I229" i="2"/>
  <c r="R229" i="2"/>
  <c r="J229" i="2" s="1"/>
  <c r="L230" i="2"/>
  <c r="U230" i="2" s="1"/>
  <c r="E230" i="2" s="1"/>
  <c r="M230" i="2"/>
  <c r="V230" i="2" s="1"/>
  <c r="N230" i="2"/>
  <c r="F230" i="2" s="1"/>
  <c r="O230" i="2"/>
  <c r="P230" i="2"/>
  <c r="H230" i="2" s="1"/>
  <c r="I230" i="2"/>
  <c r="R230" i="2"/>
  <c r="J230" i="2" s="1"/>
  <c r="L231" i="2"/>
  <c r="U231" i="2" s="1"/>
  <c r="M231" i="2"/>
  <c r="V231" i="2" s="1"/>
  <c r="N231" i="2"/>
  <c r="O231" i="2"/>
  <c r="P231" i="2"/>
  <c r="H231" i="2" s="1"/>
  <c r="I231" i="2"/>
  <c r="R231" i="2"/>
  <c r="J231" i="2" s="1"/>
  <c r="L232" i="2"/>
  <c r="U232" i="2" s="1"/>
  <c r="M232" i="2"/>
  <c r="V232" i="2" s="1"/>
  <c r="N232" i="2"/>
  <c r="F232" i="2" s="1"/>
  <c r="O232" i="2"/>
  <c r="P232" i="2"/>
  <c r="H232" i="2" s="1"/>
  <c r="I232" i="2"/>
  <c r="R232" i="2"/>
  <c r="J232" i="2" s="1"/>
  <c r="L233" i="2"/>
  <c r="U233" i="2" s="1"/>
  <c r="M233" i="2"/>
  <c r="V233" i="2" s="1"/>
  <c r="N233" i="2"/>
  <c r="O233" i="2"/>
  <c r="P233" i="2"/>
  <c r="H233" i="2" s="1"/>
  <c r="I233" i="2"/>
  <c r="R233" i="2"/>
  <c r="J233" i="2" s="1"/>
  <c r="L234" i="2"/>
  <c r="U234" i="2" s="1"/>
  <c r="M234" i="2"/>
  <c r="V234" i="2" s="1"/>
  <c r="N234" i="2"/>
  <c r="Y234" i="2" s="1"/>
  <c r="G234" i="2" s="1"/>
  <c r="O234" i="2"/>
  <c r="P234" i="2"/>
  <c r="H234" i="2" s="1"/>
  <c r="I234" i="2"/>
  <c r="R234" i="2"/>
  <c r="J234" i="2" s="1"/>
  <c r="L235" i="2"/>
  <c r="U235" i="2" s="1"/>
  <c r="M235" i="2"/>
  <c r="V235" i="2" s="1"/>
  <c r="N235" i="2"/>
  <c r="F235" i="2" s="1"/>
  <c r="O235" i="2"/>
  <c r="Y235" i="2" s="1"/>
  <c r="G235" i="2" s="1"/>
  <c r="P235" i="2"/>
  <c r="H235" i="2" s="1"/>
  <c r="I235" i="2"/>
  <c r="R235" i="2"/>
  <c r="J235" i="2" s="1"/>
  <c r="L236" i="2"/>
  <c r="U236" i="2" s="1"/>
  <c r="M236" i="2"/>
  <c r="V236" i="2" s="1"/>
  <c r="N236" i="2"/>
  <c r="F236" i="2" s="1"/>
  <c r="O236" i="2"/>
  <c r="P236" i="2"/>
  <c r="H236" i="2" s="1"/>
  <c r="I236" i="2"/>
  <c r="R236" i="2"/>
  <c r="J236" i="2" s="1"/>
  <c r="L237" i="2"/>
  <c r="U237" i="2" s="1"/>
  <c r="M237" i="2"/>
  <c r="V237" i="2" s="1"/>
  <c r="N237" i="2"/>
  <c r="F237" i="2" s="1"/>
  <c r="O237" i="2"/>
  <c r="P237" i="2"/>
  <c r="H237" i="2" s="1"/>
  <c r="I237" i="2"/>
  <c r="R237" i="2"/>
  <c r="J237" i="2" s="1"/>
  <c r="L238" i="2"/>
  <c r="U238" i="2" s="1"/>
  <c r="M238" i="2"/>
  <c r="V238" i="2" s="1"/>
  <c r="N238" i="2"/>
  <c r="F238" i="2" s="1"/>
  <c r="O238" i="2"/>
  <c r="P238" i="2"/>
  <c r="H238" i="2" s="1"/>
  <c r="I238" i="2"/>
  <c r="R238" i="2"/>
  <c r="J238" i="2" s="1"/>
  <c r="L239" i="2"/>
  <c r="U239" i="2" s="1"/>
  <c r="M239" i="2"/>
  <c r="V239" i="2" s="1"/>
  <c r="N239" i="2"/>
  <c r="O239" i="2"/>
  <c r="P239" i="2"/>
  <c r="H239" i="2" s="1"/>
  <c r="I239" i="2"/>
  <c r="R239" i="2"/>
  <c r="J239" i="2" s="1"/>
  <c r="L240" i="2"/>
  <c r="U240" i="2" s="1"/>
  <c r="M240" i="2"/>
  <c r="V240" i="2" s="1"/>
  <c r="N240" i="2"/>
  <c r="F240" i="2" s="1"/>
  <c r="O240" i="2"/>
  <c r="P240" i="2"/>
  <c r="H240" i="2" s="1"/>
  <c r="I240" i="2"/>
  <c r="R240" i="2"/>
  <c r="J240" i="2" s="1"/>
  <c r="L241" i="2"/>
  <c r="U241" i="2" s="1"/>
  <c r="M241" i="2"/>
  <c r="V241" i="2" s="1"/>
  <c r="N241" i="2"/>
  <c r="O241" i="2"/>
  <c r="P241" i="2"/>
  <c r="H241" i="2" s="1"/>
  <c r="I241" i="2"/>
  <c r="R241" i="2"/>
  <c r="J241" i="2" s="1"/>
  <c r="L242" i="2"/>
  <c r="U242" i="2" s="1"/>
  <c r="M242" i="2"/>
  <c r="V242" i="2" s="1"/>
  <c r="N242" i="2"/>
  <c r="F242" i="2" s="1"/>
  <c r="O242" i="2"/>
  <c r="P242" i="2"/>
  <c r="H242" i="2" s="1"/>
  <c r="I242" i="2"/>
  <c r="R242" i="2"/>
  <c r="J242" i="2" s="1"/>
  <c r="L243" i="2"/>
  <c r="U243" i="2" s="1"/>
  <c r="M243" i="2"/>
  <c r="V243" i="2" s="1"/>
  <c r="N243" i="2"/>
  <c r="O243" i="2"/>
  <c r="P243" i="2"/>
  <c r="H243" i="2" s="1"/>
  <c r="I243" i="2"/>
  <c r="R243" i="2"/>
  <c r="J243" i="2" s="1"/>
  <c r="L244" i="2"/>
  <c r="U244" i="2" s="1"/>
  <c r="M244" i="2"/>
  <c r="V244" i="2" s="1"/>
  <c r="N244" i="2"/>
  <c r="F244" i="2" s="1"/>
  <c r="O244" i="2"/>
  <c r="P244" i="2"/>
  <c r="H244" i="2" s="1"/>
  <c r="I244" i="2"/>
  <c r="R244" i="2"/>
  <c r="J244" i="2" s="1"/>
  <c r="L245" i="2"/>
  <c r="U245" i="2" s="1"/>
  <c r="M245" i="2"/>
  <c r="V245" i="2" s="1"/>
  <c r="N245" i="2"/>
  <c r="O245" i="2"/>
  <c r="P245" i="2"/>
  <c r="H245" i="2" s="1"/>
  <c r="I245" i="2"/>
  <c r="R245" i="2"/>
  <c r="J245" i="2" s="1"/>
  <c r="L246" i="2"/>
  <c r="U246" i="2" s="1"/>
  <c r="M246" i="2"/>
  <c r="V246" i="2" s="1"/>
  <c r="N246" i="2"/>
  <c r="F246" i="2" s="1"/>
  <c r="O246" i="2"/>
  <c r="P246" i="2"/>
  <c r="H246" i="2" s="1"/>
  <c r="I246" i="2"/>
  <c r="R246" i="2"/>
  <c r="J246" i="2" s="1"/>
  <c r="L247" i="2"/>
  <c r="U247" i="2" s="1"/>
  <c r="M247" i="2"/>
  <c r="V247" i="2" s="1"/>
  <c r="N247" i="2"/>
  <c r="F247" i="2" s="1"/>
  <c r="O247" i="2"/>
  <c r="P247" i="2"/>
  <c r="H247" i="2" s="1"/>
  <c r="I247" i="2"/>
  <c r="R247" i="2"/>
  <c r="J247" i="2" s="1"/>
  <c r="L248" i="2"/>
  <c r="U248" i="2" s="1"/>
  <c r="M248" i="2"/>
  <c r="V248" i="2" s="1"/>
  <c r="N248" i="2"/>
  <c r="F248" i="2" s="1"/>
  <c r="O248" i="2"/>
  <c r="P248" i="2"/>
  <c r="H248" i="2" s="1"/>
  <c r="I248" i="2"/>
  <c r="R248" i="2"/>
  <c r="J248" i="2" s="1"/>
  <c r="L249" i="2"/>
  <c r="U249" i="2" s="1"/>
  <c r="M249" i="2"/>
  <c r="V249" i="2" s="1"/>
  <c r="N249" i="2"/>
  <c r="F249" i="2" s="1"/>
  <c r="O249" i="2"/>
  <c r="P249" i="2"/>
  <c r="H249" i="2" s="1"/>
  <c r="I249" i="2"/>
  <c r="R249" i="2"/>
  <c r="J249" i="2" s="1"/>
  <c r="L250" i="2"/>
  <c r="U250" i="2" s="1"/>
  <c r="M250" i="2"/>
  <c r="V250" i="2" s="1"/>
  <c r="N250" i="2"/>
  <c r="F250" i="2" s="1"/>
  <c r="O250" i="2"/>
  <c r="P250" i="2"/>
  <c r="H250" i="2" s="1"/>
  <c r="I250" i="2"/>
  <c r="R250" i="2"/>
  <c r="J250" i="2" s="1"/>
  <c r="L251" i="2"/>
  <c r="U251" i="2" s="1"/>
  <c r="M251" i="2"/>
  <c r="V251" i="2" s="1"/>
  <c r="N251" i="2"/>
  <c r="O251" i="2"/>
  <c r="P251" i="2"/>
  <c r="H251" i="2" s="1"/>
  <c r="I251" i="2"/>
  <c r="R251" i="2"/>
  <c r="J251" i="2" s="1"/>
  <c r="L252" i="2"/>
  <c r="U252" i="2" s="1"/>
  <c r="M252" i="2"/>
  <c r="V252" i="2" s="1"/>
  <c r="N252" i="2"/>
  <c r="F252" i="2" s="1"/>
  <c r="O252" i="2"/>
  <c r="P252" i="2"/>
  <c r="H252" i="2" s="1"/>
  <c r="I252" i="2"/>
  <c r="R252" i="2"/>
  <c r="J252" i="2" s="1"/>
  <c r="L253" i="2"/>
  <c r="U253" i="2" s="1"/>
  <c r="M253" i="2"/>
  <c r="V253" i="2" s="1"/>
  <c r="N253" i="2"/>
  <c r="F253" i="2" s="1"/>
  <c r="O253" i="2"/>
  <c r="P253" i="2"/>
  <c r="H253" i="2" s="1"/>
  <c r="I253" i="2"/>
  <c r="R253" i="2"/>
  <c r="J253" i="2" s="1"/>
  <c r="L254" i="2"/>
  <c r="U254" i="2" s="1"/>
  <c r="M254" i="2"/>
  <c r="V254" i="2" s="1"/>
  <c r="N254" i="2"/>
  <c r="F254" i="2" s="1"/>
  <c r="O254" i="2"/>
  <c r="P254" i="2"/>
  <c r="H254" i="2" s="1"/>
  <c r="I254" i="2"/>
  <c r="R254" i="2"/>
  <c r="J254" i="2" s="1"/>
  <c r="L255" i="2"/>
  <c r="U255" i="2" s="1"/>
  <c r="M255" i="2"/>
  <c r="V255" i="2" s="1"/>
  <c r="N255" i="2"/>
  <c r="O255" i="2"/>
  <c r="P255" i="2"/>
  <c r="H255" i="2" s="1"/>
  <c r="I255" i="2"/>
  <c r="R255" i="2"/>
  <c r="J255" i="2" s="1"/>
  <c r="L256" i="2"/>
  <c r="U256" i="2" s="1"/>
  <c r="M256" i="2"/>
  <c r="V256" i="2" s="1"/>
  <c r="N256" i="2"/>
  <c r="F256" i="2" s="1"/>
  <c r="O256" i="2"/>
  <c r="P256" i="2"/>
  <c r="H256" i="2" s="1"/>
  <c r="I256" i="2"/>
  <c r="R256" i="2"/>
  <c r="J256" i="2" s="1"/>
  <c r="L257" i="2"/>
  <c r="U257" i="2" s="1"/>
  <c r="M257" i="2"/>
  <c r="V257" i="2" s="1"/>
  <c r="N257" i="2"/>
  <c r="F257" i="2" s="1"/>
  <c r="O257" i="2"/>
  <c r="P257" i="2"/>
  <c r="H257" i="2" s="1"/>
  <c r="I257" i="2"/>
  <c r="R257" i="2"/>
  <c r="J257" i="2" s="1"/>
  <c r="L258" i="2"/>
  <c r="U258" i="2" s="1"/>
  <c r="M258" i="2"/>
  <c r="V258" i="2" s="1"/>
  <c r="N258" i="2"/>
  <c r="F258" i="2" s="1"/>
  <c r="O258" i="2"/>
  <c r="P258" i="2"/>
  <c r="H258" i="2" s="1"/>
  <c r="I258" i="2"/>
  <c r="R258" i="2"/>
  <c r="J258" i="2" s="1"/>
  <c r="L259" i="2"/>
  <c r="U259" i="2" s="1"/>
  <c r="M259" i="2"/>
  <c r="V259" i="2" s="1"/>
  <c r="N259" i="2"/>
  <c r="F259" i="2" s="1"/>
  <c r="O259" i="2"/>
  <c r="P259" i="2"/>
  <c r="H259" i="2" s="1"/>
  <c r="I259" i="2"/>
  <c r="R259" i="2"/>
  <c r="J259" i="2" s="1"/>
  <c r="L260" i="2"/>
  <c r="U260" i="2" s="1"/>
  <c r="M260" i="2"/>
  <c r="V260" i="2" s="1"/>
  <c r="N260" i="2"/>
  <c r="F260" i="2" s="1"/>
  <c r="O260" i="2"/>
  <c r="P260" i="2"/>
  <c r="H260" i="2" s="1"/>
  <c r="I260" i="2"/>
  <c r="R260" i="2"/>
  <c r="J260" i="2" s="1"/>
  <c r="L261" i="2"/>
  <c r="U261" i="2" s="1"/>
  <c r="M261" i="2"/>
  <c r="V261" i="2" s="1"/>
  <c r="N261" i="2"/>
  <c r="F261" i="2" s="1"/>
  <c r="O261" i="2"/>
  <c r="P261" i="2"/>
  <c r="H261" i="2" s="1"/>
  <c r="I261" i="2"/>
  <c r="R261" i="2"/>
  <c r="J261" i="2" s="1"/>
  <c r="L262" i="2"/>
  <c r="U262" i="2" s="1"/>
  <c r="M262" i="2"/>
  <c r="V262" i="2" s="1"/>
  <c r="N262" i="2"/>
  <c r="F262" i="2" s="1"/>
  <c r="O262" i="2"/>
  <c r="P262" i="2"/>
  <c r="H262" i="2" s="1"/>
  <c r="I262" i="2"/>
  <c r="R262" i="2"/>
  <c r="J262" i="2" s="1"/>
  <c r="L263" i="2"/>
  <c r="U263" i="2" s="1"/>
  <c r="M263" i="2"/>
  <c r="V263" i="2" s="1"/>
  <c r="N263" i="2"/>
  <c r="F263" i="2" s="1"/>
  <c r="O263" i="2"/>
  <c r="P263" i="2"/>
  <c r="H263" i="2" s="1"/>
  <c r="I263" i="2"/>
  <c r="R263" i="2"/>
  <c r="J263" i="2" s="1"/>
  <c r="L264" i="2"/>
  <c r="U264" i="2" s="1"/>
  <c r="M264" i="2"/>
  <c r="V264" i="2" s="1"/>
  <c r="N264" i="2"/>
  <c r="F264" i="2" s="1"/>
  <c r="O264" i="2"/>
  <c r="P264" i="2"/>
  <c r="H264" i="2" s="1"/>
  <c r="I264" i="2"/>
  <c r="R264" i="2"/>
  <c r="J264" i="2" s="1"/>
  <c r="L265" i="2"/>
  <c r="U265" i="2" s="1"/>
  <c r="M265" i="2"/>
  <c r="V265" i="2" s="1"/>
  <c r="N265" i="2"/>
  <c r="F265" i="2" s="1"/>
  <c r="O265" i="2"/>
  <c r="P265" i="2"/>
  <c r="H265" i="2" s="1"/>
  <c r="I265" i="2"/>
  <c r="R265" i="2"/>
  <c r="J265" i="2" s="1"/>
  <c r="L266" i="2"/>
  <c r="U266" i="2" s="1"/>
  <c r="M266" i="2"/>
  <c r="V266" i="2" s="1"/>
  <c r="N266" i="2"/>
  <c r="F266" i="2" s="1"/>
  <c r="O266" i="2"/>
  <c r="P266" i="2"/>
  <c r="H266" i="2" s="1"/>
  <c r="I266" i="2"/>
  <c r="R266" i="2"/>
  <c r="J266" i="2" s="1"/>
  <c r="L267" i="2"/>
  <c r="U267" i="2" s="1"/>
  <c r="M267" i="2"/>
  <c r="V267" i="2" s="1"/>
  <c r="N267" i="2"/>
  <c r="F267" i="2" s="1"/>
  <c r="O267" i="2"/>
  <c r="P267" i="2"/>
  <c r="H267" i="2" s="1"/>
  <c r="I267" i="2"/>
  <c r="R267" i="2"/>
  <c r="J267" i="2" s="1"/>
  <c r="L268" i="2"/>
  <c r="U268" i="2" s="1"/>
  <c r="M268" i="2"/>
  <c r="V268" i="2" s="1"/>
  <c r="N268" i="2"/>
  <c r="F268" i="2" s="1"/>
  <c r="O268" i="2"/>
  <c r="P268" i="2"/>
  <c r="H268" i="2" s="1"/>
  <c r="I268" i="2"/>
  <c r="R268" i="2"/>
  <c r="J268" i="2" s="1"/>
  <c r="L269" i="2"/>
  <c r="U269" i="2" s="1"/>
  <c r="M269" i="2"/>
  <c r="V269" i="2" s="1"/>
  <c r="N269" i="2"/>
  <c r="F269" i="2" s="1"/>
  <c r="O269" i="2"/>
  <c r="P269" i="2"/>
  <c r="H269" i="2" s="1"/>
  <c r="I269" i="2"/>
  <c r="R269" i="2"/>
  <c r="J269" i="2" s="1"/>
  <c r="L270" i="2"/>
  <c r="U270" i="2" s="1"/>
  <c r="M270" i="2"/>
  <c r="V270" i="2" s="1"/>
  <c r="N270" i="2"/>
  <c r="F270" i="2" s="1"/>
  <c r="O270" i="2"/>
  <c r="P270" i="2"/>
  <c r="H270" i="2" s="1"/>
  <c r="I270" i="2"/>
  <c r="R270" i="2"/>
  <c r="J270" i="2" s="1"/>
  <c r="L271" i="2"/>
  <c r="U271" i="2" s="1"/>
  <c r="M271" i="2"/>
  <c r="V271" i="2" s="1"/>
  <c r="N271" i="2"/>
  <c r="O271" i="2"/>
  <c r="P271" i="2"/>
  <c r="H271" i="2" s="1"/>
  <c r="I271" i="2"/>
  <c r="R271" i="2"/>
  <c r="J271" i="2" s="1"/>
  <c r="L272" i="2"/>
  <c r="U272" i="2" s="1"/>
  <c r="M272" i="2"/>
  <c r="V272" i="2" s="1"/>
  <c r="N272" i="2"/>
  <c r="O272" i="2"/>
  <c r="P272" i="2"/>
  <c r="H272" i="2" s="1"/>
  <c r="I272" i="2"/>
  <c r="R272" i="2"/>
  <c r="J272" i="2" s="1"/>
  <c r="L273" i="2"/>
  <c r="U273" i="2" s="1"/>
  <c r="M273" i="2"/>
  <c r="V273" i="2" s="1"/>
  <c r="N273" i="2"/>
  <c r="F273" i="2" s="1"/>
  <c r="O273" i="2"/>
  <c r="P273" i="2"/>
  <c r="H273" i="2" s="1"/>
  <c r="I273" i="2"/>
  <c r="R273" i="2"/>
  <c r="J273" i="2" s="1"/>
  <c r="L274" i="2"/>
  <c r="U274" i="2" s="1"/>
  <c r="M274" i="2"/>
  <c r="V274" i="2" s="1"/>
  <c r="N274" i="2"/>
  <c r="O274" i="2"/>
  <c r="P274" i="2"/>
  <c r="H274" i="2" s="1"/>
  <c r="I274" i="2"/>
  <c r="R274" i="2"/>
  <c r="J274" i="2" s="1"/>
  <c r="L275" i="2"/>
  <c r="U275" i="2" s="1"/>
  <c r="M275" i="2"/>
  <c r="V275" i="2" s="1"/>
  <c r="N275" i="2"/>
  <c r="F275" i="2" s="1"/>
  <c r="O275" i="2"/>
  <c r="P275" i="2"/>
  <c r="H275" i="2" s="1"/>
  <c r="I275" i="2"/>
  <c r="R275" i="2"/>
  <c r="J275" i="2" s="1"/>
  <c r="L276" i="2"/>
  <c r="U276" i="2" s="1"/>
  <c r="M276" i="2"/>
  <c r="V276" i="2" s="1"/>
  <c r="N276" i="2"/>
  <c r="F276" i="2" s="1"/>
  <c r="O276" i="2"/>
  <c r="P276" i="2"/>
  <c r="H276" i="2" s="1"/>
  <c r="I276" i="2"/>
  <c r="R276" i="2"/>
  <c r="J276" i="2" s="1"/>
  <c r="L277" i="2"/>
  <c r="U277" i="2" s="1"/>
  <c r="M277" i="2"/>
  <c r="V277" i="2" s="1"/>
  <c r="N277" i="2"/>
  <c r="O277" i="2"/>
  <c r="P277" i="2"/>
  <c r="H277" i="2" s="1"/>
  <c r="I277" i="2"/>
  <c r="R277" i="2"/>
  <c r="J277" i="2" s="1"/>
  <c r="L278" i="2"/>
  <c r="U278" i="2" s="1"/>
  <c r="M278" i="2"/>
  <c r="V278" i="2" s="1"/>
  <c r="N278" i="2"/>
  <c r="O278" i="2"/>
  <c r="P278" i="2"/>
  <c r="H278" i="2" s="1"/>
  <c r="I278" i="2"/>
  <c r="R278" i="2"/>
  <c r="J278" i="2" s="1"/>
  <c r="L279" i="2"/>
  <c r="U279" i="2" s="1"/>
  <c r="M279" i="2"/>
  <c r="V279" i="2" s="1"/>
  <c r="N279" i="2"/>
  <c r="F279" i="2" s="1"/>
  <c r="O279" i="2"/>
  <c r="P279" i="2"/>
  <c r="H279" i="2" s="1"/>
  <c r="I279" i="2"/>
  <c r="R279" i="2"/>
  <c r="J279" i="2" s="1"/>
  <c r="L280" i="2"/>
  <c r="U280" i="2" s="1"/>
  <c r="M280" i="2"/>
  <c r="V280" i="2" s="1"/>
  <c r="N280" i="2"/>
  <c r="O280" i="2"/>
  <c r="P280" i="2"/>
  <c r="H280" i="2" s="1"/>
  <c r="I280" i="2"/>
  <c r="R280" i="2"/>
  <c r="J280" i="2" s="1"/>
  <c r="L281" i="2"/>
  <c r="U281" i="2" s="1"/>
  <c r="M281" i="2"/>
  <c r="V281" i="2" s="1"/>
  <c r="N281" i="2"/>
  <c r="O281" i="2"/>
  <c r="P281" i="2"/>
  <c r="H281" i="2" s="1"/>
  <c r="I281" i="2"/>
  <c r="R281" i="2"/>
  <c r="J281" i="2" s="1"/>
  <c r="L282" i="2"/>
  <c r="U282" i="2" s="1"/>
  <c r="M282" i="2"/>
  <c r="V282" i="2" s="1"/>
  <c r="N282" i="2"/>
  <c r="F282" i="2" s="1"/>
  <c r="O282" i="2"/>
  <c r="P282" i="2"/>
  <c r="H282" i="2" s="1"/>
  <c r="I282" i="2"/>
  <c r="R282" i="2"/>
  <c r="J282" i="2" s="1"/>
  <c r="L283" i="2"/>
  <c r="U283" i="2" s="1"/>
  <c r="M283" i="2"/>
  <c r="V283" i="2" s="1"/>
  <c r="N283" i="2"/>
  <c r="F283" i="2" s="1"/>
  <c r="O283" i="2"/>
  <c r="P283" i="2"/>
  <c r="H283" i="2" s="1"/>
  <c r="I283" i="2"/>
  <c r="R283" i="2"/>
  <c r="J283" i="2" s="1"/>
  <c r="L284" i="2"/>
  <c r="U284" i="2" s="1"/>
  <c r="M284" i="2"/>
  <c r="V284" i="2" s="1"/>
  <c r="N284" i="2"/>
  <c r="O284" i="2"/>
  <c r="P284" i="2"/>
  <c r="H284" i="2" s="1"/>
  <c r="I284" i="2"/>
  <c r="R284" i="2"/>
  <c r="J284" i="2" s="1"/>
  <c r="L285" i="2"/>
  <c r="U285" i="2" s="1"/>
  <c r="M285" i="2"/>
  <c r="V285" i="2" s="1"/>
  <c r="N285" i="2"/>
  <c r="F285" i="2" s="1"/>
  <c r="O285" i="2"/>
  <c r="P285" i="2"/>
  <c r="H285" i="2" s="1"/>
  <c r="I285" i="2"/>
  <c r="R285" i="2"/>
  <c r="J285" i="2" s="1"/>
  <c r="L286" i="2"/>
  <c r="U286" i="2" s="1"/>
  <c r="M286" i="2"/>
  <c r="V286" i="2" s="1"/>
  <c r="N286" i="2"/>
  <c r="F286" i="2" s="1"/>
  <c r="O286" i="2"/>
  <c r="P286" i="2"/>
  <c r="H286" i="2" s="1"/>
  <c r="I286" i="2"/>
  <c r="R286" i="2"/>
  <c r="J286" i="2" s="1"/>
  <c r="L287" i="2"/>
  <c r="U287" i="2" s="1"/>
  <c r="M287" i="2"/>
  <c r="V287" i="2" s="1"/>
  <c r="N287" i="2"/>
  <c r="F287" i="2" s="1"/>
  <c r="O287" i="2"/>
  <c r="P287" i="2"/>
  <c r="H287" i="2" s="1"/>
  <c r="I287" i="2"/>
  <c r="R287" i="2"/>
  <c r="J287" i="2" s="1"/>
  <c r="L288" i="2"/>
  <c r="U288" i="2" s="1"/>
  <c r="M288" i="2"/>
  <c r="V288" i="2" s="1"/>
  <c r="N288" i="2"/>
  <c r="F288" i="2" s="1"/>
  <c r="O288" i="2"/>
  <c r="P288" i="2"/>
  <c r="H288" i="2" s="1"/>
  <c r="I288" i="2"/>
  <c r="R288" i="2"/>
  <c r="J288" i="2" s="1"/>
  <c r="L289" i="2"/>
  <c r="U289" i="2" s="1"/>
  <c r="M289" i="2"/>
  <c r="V289" i="2" s="1"/>
  <c r="N289" i="2"/>
  <c r="F289" i="2" s="1"/>
  <c r="O289" i="2"/>
  <c r="P289" i="2"/>
  <c r="H289" i="2" s="1"/>
  <c r="I289" i="2"/>
  <c r="R289" i="2"/>
  <c r="J289" i="2" s="1"/>
  <c r="L290" i="2"/>
  <c r="U290" i="2" s="1"/>
  <c r="M290" i="2"/>
  <c r="V290" i="2" s="1"/>
  <c r="N290" i="2"/>
  <c r="F290" i="2" s="1"/>
  <c r="O290" i="2"/>
  <c r="P290" i="2"/>
  <c r="H290" i="2" s="1"/>
  <c r="I290" i="2"/>
  <c r="R290" i="2"/>
  <c r="J290" i="2" s="1"/>
  <c r="L291" i="2"/>
  <c r="U291" i="2" s="1"/>
  <c r="M291" i="2"/>
  <c r="V291" i="2" s="1"/>
  <c r="N291" i="2"/>
  <c r="F291" i="2" s="1"/>
  <c r="O291" i="2"/>
  <c r="P291" i="2"/>
  <c r="H291" i="2" s="1"/>
  <c r="I291" i="2"/>
  <c r="R291" i="2"/>
  <c r="J291" i="2" s="1"/>
  <c r="L292" i="2"/>
  <c r="U292" i="2" s="1"/>
  <c r="M292" i="2"/>
  <c r="V292" i="2" s="1"/>
  <c r="N292" i="2"/>
  <c r="F292" i="2" s="1"/>
  <c r="O292" i="2"/>
  <c r="P292" i="2"/>
  <c r="H292" i="2" s="1"/>
  <c r="I292" i="2"/>
  <c r="R292" i="2"/>
  <c r="J292" i="2" s="1"/>
  <c r="L293" i="2"/>
  <c r="U293" i="2" s="1"/>
  <c r="M293" i="2"/>
  <c r="V293" i="2" s="1"/>
  <c r="N293" i="2"/>
  <c r="F293" i="2" s="1"/>
  <c r="O293" i="2"/>
  <c r="P293" i="2"/>
  <c r="H293" i="2" s="1"/>
  <c r="I293" i="2"/>
  <c r="R293" i="2"/>
  <c r="J293" i="2" s="1"/>
  <c r="L294" i="2"/>
  <c r="U294" i="2" s="1"/>
  <c r="M294" i="2"/>
  <c r="V294" i="2" s="1"/>
  <c r="N294" i="2"/>
  <c r="O294" i="2"/>
  <c r="P294" i="2"/>
  <c r="H294" i="2" s="1"/>
  <c r="I294" i="2"/>
  <c r="R294" i="2"/>
  <c r="J294" i="2" s="1"/>
  <c r="L295" i="2"/>
  <c r="U295" i="2" s="1"/>
  <c r="M295" i="2"/>
  <c r="V295" i="2" s="1"/>
  <c r="N295" i="2"/>
  <c r="F295" i="2" s="1"/>
  <c r="O295" i="2"/>
  <c r="P295" i="2"/>
  <c r="H295" i="2" s="1"/>
  <c r="I295" i="2"/>
  <c r="R295" i="2"/>
  <c r="J295" i="2" s="1"/>
  <c r="L296" i="2"/>
  <c r="U296" i="2" s="1"/>
  <c r="M296" i="2"/>
  <c r="V296" i="2" s="1"/>
  <c r="N296" i="2"/>
  <c r="O296" i="2"/>
  <c r="P296" i="2"/>
  <c r="H296" i="2" s="1"/>
  <c r="I296" i="2"/>
  <c r="R296" i="2"/>
  <c r="J296" i="2" s="1"/>
  <c r="F199" i="2"/>
  <c r="F195" i="2"/>
  <c r="F183" i="2"/>
  <c r="F175" i="2"/>
  <c r="E119" i="2"/>
  <c r="E115" i="2"/>
  <c r="F197" i="2"/>
  <c r="E75" i="2"/>
  <c r="E2" i="2"/>
  <c r="E107" i="2"/>
  <c r="E65" i="2"/>
  <c r="E88" i="2"/>
  <c r="E83" i="2"/>
  <c r="E73" i="2"/>
  <c r="E14" i="2"/>
  <c r="E38" i="2"/>
  <c r="E168" i="2"/>
  <c r="E162" i="2"/>
  <c r="E21" i="2"/>
  <c r="Y179" i="2"/>
  <c r="G179" i="2" s="1"/>
  <c r="E122" i="2"/>
  <c r="F194" i="2"/>
  <c r="Y211" i="2"/>
  <c r="G211" i="2" s="1"/>
  <c r="F189" i="2"/>
  <c r="E149" i="2"/>
  <c r="E141" i="2"/>
  <c r="E133" i="2"/>
  <c r="E155" i="2"/>
  <c r="E50" i="2"/>
  <c r="E28" i="2"/>
  <c r="E169" i="2"/>
  <c r="E134" i="2"/>
  <c r="E112" i="2"/>
  <c r="E109" i="2"/>
  <c r="E41" i="2"/>
  <c r="E15" i="2"/>
  <c r="E55" i="2"/>
  <c r="E52" i="2"/>
  <c r="E78" i="2"/>
  <c r="E42" i="2"/>
  <c r="E68" i="2"/>
  <c r="E104" i="2"/>
  <c r="E22" i="2"/>
  <c r="E24" i="2"/>
  <c r="E56" i="2"/>
  <c r="E57" i="2"/>
  <c r="E13" i="2"/>
  <c r="E48" i="2"/>
  <c r="F274" i="2"/>
  <c r="F187" i="2"/>
  <c r="E185" i="2"/>
  <c r="E25" i="2"/>
  <c r="E40" i="2"/>
  <c r="E37" i="2"/>
  <c r="Y274" i="2"/>
  <c r="G274" i="2" s="1"/>
  <c r="E5" i="2"/>
  <c r="E93" i="2"/>
  <c r="E59" i="2"/>
  <c r="E95" i="2"/>
  <c r="F191" i="2"/>
  <c r="E132" i="2"/>
  <c r="E33" i="2"/>
  <c r="E71" i="2"/>
  <c r="E87" i="2"/>
  <c r="E80" i="2"/>
  <c r="A1" i="22"/>
  <c r="A2" i="22"/>
  <c r="F2" i="22"/>
  <c r="C4" i="22"/>
  <c r="C5" i="22"/>
  <c r="D4" i="22" s="1"/>
  <c r="F4" i="22"/>
  <c r="F5" i="22"/>
  <c r="U5" i="22"/>
  <c r="V5" i="22"/>
  <c r="W5" i="22"/>
  <c r="X5" i="22"/>
  <c r="Y5" i="22"/>
  <c r="Z5" i="22"/>
  <c r="AA5" i="22"/>
  <c r="AB5" i="22"/>
  <c r="AC5" i="22"/>
  <c r="AD5" i="22"/>
  <c r="AE5" i="22"/>
  <c r="AF5" i="22"/>
  <c r="S6" i="22"/>
  <c r="T6" i="22" s="1"/>
  <c r="U6" i="22" s="1"/>
  <c r="A7" i="22"/>
  <c r="C7" i="22"/>
  <c r="L7" i="22"/>
  <c r="M7" i="22"/>
  <c r="N7" i="22"/>
  <c r="O7" i="22"/>
  <c r="A8" i="22"/>
  <c r="C8" i="22"/>
  <c r="L8" i="22"/>
  <c r="P8" i="22"/>
  <c r="M8" i="22"/>
  <c r="N8" i="22"/>
  <c r="O8" i="22"/>
  <c r="A9" i="22"/>
  <c r="C9" i="22"/>
  <c r="L9" i="22"/>
  <c r="M9" i="22"/>
  <c r="N9" i="22"/>
  <c r="O9" i="22"/>
  <c r="A10" i="22"/>
  <c r="C10" i="22"/>
  <c r="L10" i="22"/>
  <c r="M10" i="22"/>
  <c r="N10" i="22"/>
  <c r="O10" i="22"/>
  <c r="A11" i="22"/>
  <c r="C11" i="22"/>
  <c r="L11" i="22"/>
  <c r="M11" i="22"/>
  <c r="N11" i="22"/>
  <c r="O11" i="22"/>
  <c r="A12" i="22"/>
  <c r="C12" i="22"/>
  <c r="L12" i="22"/>
  <c r="M12" i="22"/>
  <c r="N12" i="22"/>
  <c r="O12" i="22"/>
  <c r="A13" i="22"/>
  <c r="C13" i="22"/>
  <c r="L13" i="22"/>
  <c r="P13" i="22"/>
  <c r="M13" i="22"/>
  <c r="N13" i="22"/>
  <c r="O13" i="22"/>
  <c r="A14" i="22"/>
  <c r="C14" i="22"/>
  <c r="L14" i="22"/>
  <c r="M14" i="22"/>
  <c r="P14" i="22"/>
  <c r="N14" i="22"/>
  <c r="O14" i="22"/>
  <c r="A15" i="22"/>
  <c r="C15" i="22"/>
  <c r="L15" i="22"/>
  <c r="M15" i="22"/>
  <c r="N15" i="22"/>
  <c r="O15" i="22"/>
  <c r="A16" i="22"/>
  <c r="C16" i="22"/>
  <c r="L16" i="22"/>
  <c r="M16" i="22"/>
  <c r="N16" i="22"/>
  <c r="O16" i="22"/>
  <c r="A17" i="22"/>
  <c r="C17" i="22"/>
  <c r="L17" i="22"/>
  <c r="M17" i="22"/>
  <c r="N17" i="22"/>
  <c r="O17" i="22"/>
  <c r="A18" i="22"/>
  <c r="C18" i="22"/>
  <c r="L18" i="22"/>
  <c r="P18" i="22"/>
  <c r="M18" i="22"/>
  <c r="N18" i="22"/>
  <c r="O18" i="22"/>
  <c r="A19" i="22"/>
  <c r="C19" i="22"/>
  <c r="L19" i="22"/>
  <c r="M19" i="22"/>
  <c r="N19" i="22"/>
  <c r="O19" i="22"/>
  <c r="A20" i="22"/>
  <c r="C20" i="22"/>
  <c r="L20" i="22"/>
  <c r="M20" i="22"/>
  <c r="N20" i="22"/>
  <c r="O20" i="22"/>
  <c r="A21" i="22"/>
  <c r="C21" i="22"/>
  <c r="L21" i="22"/>
  <c r="M21" i="22"/>
  <c r="N21" i="22"/>
  <c r="O21" i="22"/>
  <c r="A22" i="22"/>
  <c r="C22" i="22"/>
  <c r="L22" i="22"/>
  <c r="M22" i="22"/>
  <c r="N22" i="22"/>
  <c r="O22" i="22"/>
  <c r="A23" i="22"/>
  <c r="C23" i="22"/>
  <c r="L23" i="22"/>
  <c r="M23" i="22"/>
  <c r="N23" i="22"/>
  <c r="O23" i="22"/>
  <c r="A24" i="22"/>
  <c r="C24" i="22"/>
  <c r="L24" i="22"/>
  <c r="M24" i="22"/>
  <c r="N24" i="22"/>
  <c r="O24" i="22"/>
  <c r="A25" i="22"/>
  <c r="C25" i="22"/>
  <c r="L25" i="22"/>
  <c r="M25" i="22"/>
  <c r="N25" i="22"/>
  <c r="O25" i="22"/>
  <c r="A26" i="22"/>
  <c r="C26" i="22"/>
  <c r="L26" i="22"/>
  <c r="P26" i="22"/>
  <c r="M26" i="22"/>
  <c r="N26" i="22"/>
  <c r="O26" i="22"/>
  <c r="A27" i="22"/>
  <c r="C27" i="22"/>
  <c r="L27" i="22"/>
  <c r="M27" i="22"/>
  <c r="N27" i="22"/>
  <c r="O27" i="22"/>
  <c r="A28" i="22"/>
  <c r="C28" i="22"/>
  <c r="L28" i="22"/>
  <c r="M28" i="22"/>
  <c r="N28" i="22"/>
  <c r="O28" i="22"/>
  <c r="A29" i="22"/>
  <c r="C29" i="22"/>
  <c r="L29" i="22"/>
  <c r="P29" i="22"/>
  <c r="M29" i="22"/>
  <c r="N29" i="22"/>
  <c r="O29" i="22"/>
  <c r="A30" i="22"/>
  <c r="C30" i="22"/>
  <c r="L30" i="22"/>
  <c r="M30" i="22"/>
  <c r="N30" i="22"/>
  <c r="O30" i="22"/>
  <c r="A31" i="22"/>
  <c r="C31" i="22"/>
  <c r="L31" i="22"/>
  <c r="M31" i="22"/>
  <c r="N31" i="22"/>
  <c r="O31" i="22"/>
  <c r="A32" i="22"/>
  <c r="C32" i="22"/>
  <c r="L32" i="22"/>
  <c r="M32" i="22"/>
  <c r="P32" i="22"/>
  <c r="N32" i="22"/>
  <c r="O32" i="22"/>
  <c r="A33" i="22"/>
  <c r="C33" i="22"/>
  <c r="L33" i="22"/>
  <c r="M33" i="22"/>
  <c r="N33" i="22"/>
  <c r="P33" i="22"/>
  <c r="O33" i="22"/>
  <c r="A34" i="22"/>
  <c r="C34" i="22"/>
  <c r="L34" i="22"/>
  <c r="M34" i="22"/>
  <c r="N34" i="22"/>
  <c r="O34" i="22"/>
  <c r="P34" i="22"/>
  <c r="E18" i="22"/>
  <c r="E25" i="22"/>
  <c r="AG16" i="22"/>
  <c r="D14" i="22"/>
  <c r="P19" i="22"/>
  <c r="P7" i="22"/>
  <c r="P17" i="22"/>
  <c r="AG18" i="22"/>
  <c r="H18" i="22"/>
  <c r="D18" i="22"/>
  <c r="H12" i="22"/>
  <c r="AG12" i="22"/>
  <c r="E12" i="22"/>
  <c r="G12" i="22"/>
  <c r="D12" i="22"/>
  <c r="H7" i="22"/>
  <c r="AG7" i="22"/>
  <c r="E7" i="22"/>
  <c r="D7" i="22"/>
  <c r="G7" i="22"/>
  <c r="D8" i="22"/>
  <c r="D29" i="22"/>
  <c r="E23" i="22"/>
  <c r="AG21" i="22"/>
  <c r="G18" i="22"/>
  <c r="H25" i="22"/>
  <c r="H8" i="22"/>
  <c r="AG9" i="22"/>
  <c r="AG19" i="22"/>
  <c r="AG11" i="22"/>
  <c r="G22" i="22"/>
  <c r="G30" i="22"/>
  <c r="G13" i="22"/>
  <c r="AG22" i="22"/>
  <c r="AG30" i="22"/>
  <c r="G11" i="22"/>
  <c r="AG29" i="22"/>
  <c r="F10" i="22"/>
  <c r="H17" i="22"/>
  <c r="F31" i="22"/>
  <c r="G23" i="22"/>
  <c r="G33" i="22"/>
  <c r="H10" i="22"/>
  <c r="H29" i="22"/>
  <c r="H31" i="22"/>
  <c r="AG15" i="22"/>
  <c r="AG14" i="22"/>
  <c r="G24" i="22"/>
  <c r="G32" i="22"/>
  <c r="E16" i="22"/>
  <c r="AG24" i="22"/>
  <c r="AG17" i="22"/>
  <c r="AG33" i="22"/>
  <c r="H15" i="22"/>
  <c r="H30" i="22"/>
  <c r="H22" i="22"/>
  <c r="G27" i="22"/>
  <c r="H27" i="22"/>
  <c r="G14" i="22"/>
  <c r="E17" i="22"/>
  <c r="F29" i="22"/>
  <c r="H16" i="22"/>
  <c r="E10" i="22"/>
  <c r="AG8" i="22"/>
  <c r="G9" i="22"/>
  <c r="G21" i="22"/>
  <c r="H13" i="22"/>
  <c r="AG13" i="22"/>
  <c r="AG23" i="22"/>
  <c r="G10" i="22"/>
  <c r="H11" i="22"/>
  <c r="G15" i="22"/>
  <c r="E13" i="22"/>
  <c r="E9" i="22"/>
  <c r="AG20" i="22"/>
  <c r="G19" i="22"/>
  <c r="H20" i="22"/>
  <c r="AG31" i="22"/>
  <c r="H33" i="22"/>
  <c r="E11" i="22"/>
  <c r="G29" i="22"/>
  <c r="E20" i="22"/>
  <c r="E24" i="22"/>
  <c r="E32" i="22"/>
  <c r="D27" i="22"/>
  <c r="D23" i="22"/>
  <c r="D25" i="22"/>
  <c r="D19" i="22"/>
  <c r="D31" i="22"/>
  <c r="D22" i="22"/>
  <c r="D20" i="22"/>
  <c r="D9" i="22"/>
  <c r="F27" i="22"/>
  <c r="G31" i="22"/>
  <c r="G17" i="22"/>
  <c r="H9" i="22"/>
  <c r="AG10" i="22"/>
  <c r="E21" i="22"/>
  <c r="E31" i="22"/>
  <c r="G16" i="22"/>
  <c r="D30" i="22"/>
  <c r="G8" i="22"/>
  <c r="G25" i="22"/>
  <c r="H21" i="22"/>
  <c r="E8" i="22"/>
  <c r="H14" i="22"/>
  <c r="E22" i="22"/>
  <c r="E27" i="22"/>
  <c r="E33" i="22"/>
  <c r="D15" i="22"/>
  <c r="D13" i="22"/>
  <c r="D21" i="22"/>
  <c r="D24" i="22"/>
  <c r="D16" i="22"/>
  <c r="E30" i="22"/>
  <c r="E19" i="22"/>
  <c r="F30" i="22"/>
  <c r="AG28" i="22"/>
  <c r="P20" i="22"/>
  <c r="P12" i="22"/>
  <c r="P16" i="22"/>
  <c r="F34" i="22"/>
  <c r="E34" i="22"/>
  <c r="AG34" i="22"/>
  <c r="H34" i="22"/>
  <c r="G34" i="22"/>
  <c r="D34" i="22"/>
  <c r="H32" i="22"/>
  <c r="D32" i="22"/>
  <c r="F28" i="22"/>
  <c r="H28" i="22"/>
  <c r="E28" i="22"/>
  <c r="G28" i="22"/>
  <c r="D28" i="22"/>
  <c r="AG26" i="22"/>
  <c r="E26" i="22"/>
  <c r="D26" i="22"/>
  <c r="G26" i="22"/>
  <c r="H26" i="22"/>
  <c r="F32" i="22"/>
  <c r="AG32" i="22"/>
  <c r="AG25" i="22"/>
  <c r="E14" i="22"/>
  <c r="AG27" i="22"/>
  <c r="E29" i="22"/>
  <c r="F8" i="22"/>
  <c r="D10" i="22"/>
  <c r="E15" i="22"/>
  <c r="H24" i="22"/>
  <c r="D33" i="22"/>
  <c r="D11" i="22"/>
  <c r="H19" i="22"/>
  <c r="H23" i="22"/>
  <c r="G20" i="22"/>
  <c r="P24" i="22"/>
  <c r="P15" i="22"/>
  <c r="P28" i="22"/>
  <c r="P11" i="22"/>
  <c r="P9" i="22"/>
  <c r="P30" i="22"/>
  <c r="E5" i="22"/>
  <c r="F18" i="22"/>
  <c r="F7" i="22"/>
  <c r="F23" i="22"/>
  <c r="F14" i="22"/>
  <c r="F19" i="22"/>
  <c r="F17" i="22"/>
  <c r="F26" i="22"/>
  <c r="F21" i="22"/>
  <c r="F20" i="22"/>
  <c r="F24" i="22"/>
  <c r="F13" i="22"/>
  <c r="F25" i="22"/>
  <c r="F22" i="22"/>
  <c r="F33" i="22"/>
  <c r="F15" i="22"/>
  <c r="C3" i="22"/>
  <c r="I4" i="22" s="1"/>
  <c r="F16" i="22"/>
  <c r="F9" i="22"/>
  <c r="F11" i="22"/>
  <c r="F12" i="22"/>
  <c r="D17" i="22"/>
  <c r="P31" i="22"/>
  <c r="P25" i="22"/>
  <c r="P23" i="22"/>
  <c r="P21" i="22"/>
  <c r="P27" i="22"/>
  <c r="P22" i="22"/>
  <c r="Q27" i="22"/>
  <c r="Q30" i="22"/>
  <c r="Q8" i="22"/>
  <c r="Q21" i="22"/>
  <c r="Q34" i="22"/>
  <c r="Q23" i="22"/>
  <c r="Q32" i="22"/>
  <c r="Q13" i="22"/>
  <c r="Q10" i="22"/>
  <c r="Q11" i="22"/>
  <c r="Q33" i="22"/>
  <c r="Q22" i="22"/>
  <c r="Q25" i="22"/>
  <c r="Q29" i="22"/>
  <c r="Q18" i="22"/>
  <c r="Q15" i="22"/>
  <c r="Q17" i="22"/>
  <c r="Q28" i="22"/>
  <c r="Q12" i="22"/>
  <c r="Q31" i="22"/>
  <c r="Q20" i="22"/>
  <c r="Q7" i="22"/>
  <c r="Q14" i="22"/>
  <c r="Q24" i="22"/>
  <c r="Q9" i="22"/>
  <c r="Q16" i="22"/>
  <c r="Q26" i="22"/>
  <c r="Q19" i="22"/>
  <c r="P10" i="22"/>
  <c r="D4" i="27"/>
  <c r="K4" i="27"/>
  <c r="R4" i="27"/>
  <c r="D5" i="27"/>
  <c r="K5" i="27"/>
  <c r="R5" i="27"/>
  <c r="D6" i="27"/>
  <c r="K6" i="27"/>
  <c r="R6" i="27"/>
  <c r="D7" i="27"/>
  <c r="K7" i="27"/>
  <c r="R7" i="27"/>
  <c r="D8" i="27"/>
  <c r="K8" i="27"/>
  <c r="R8" i="27"/>
  <c r="D9" i="27"/>
  <c r="K9" i="27"/>
  <c r="R9" i="27"/>
  <c r="D10" i="27"/>
  <c r="K10" i="27"/>
  <c r="R10" i="27"/>
  <c r="D11" i="27"/>
  <c r="K11" i="27"/>
  <c r="R11" i="27"/>
  <c r="D12" i="27"/>
  <c r="K12" i="27"/>
  <c r="R12" i="27"/>
  <c r="D13" i="27"/>
  <c r="K13" i="27"/>
  <c r="R13" i="27"/>
  <c r="D14" i="27"/>
  <c r="K14" i="27"/>
  <c r="R14" i="27"/>
  <c r="D15" i="27"/>
  <c r="K15" i="27"/>
  <c r="R15" i="27"/>
  <c r="D16" i="27"/>
  <c r="K16" i="27"/>
  <c r="R16" i="27"/>
  <c r="D17" i="27"/>
  <c r="K17" i="27"/>
  <c r="R17" i="27"/>
  <c r="D18" i="27"/>
  <c r="K18" i="27"/>
  <c r="R18" i="27"/>
  <c r="D19" i="27"/>
  <c r="K19" i="27"/>
  <c r="R19" i="27"/>
  <c r="D20" i="27"/>
  <c r="K20" i="27"/>
  <c r="R20" i="27"/>
  <c r="D21" i="27"/>
  <c r="K21" i="27"/>
  <c r="R21" i="27"/>
  <c r="D22" i="27"/>
  <c r="K22" i="27"/>
  <c r="R22" i="27"/>
  <c r="D23" i="27"/>
  <c r="K23" i="27"/>
  <c r="R23" i="27"/>
  <c r="D24" i="27"/>
  <c r="K24" i="27"/>
  <c r="R24" i="27"/>
  <c r="D25" i="27"/>
  <c r="K25" i="27"/>
  <c r="R25" i="27"/>
  <c r="D26" i="27"/>
  <c r="K26" i="27"/>
  <c r="R26" i="27"/>
  <c r="D27" i="27"/>
  <c r="K27" i="27"/>
  <c r="R27" i="27"/>
  <c r="D28" i="27"/>
  <c r="K28" i="27"/>
  <c r="R28" i="27"/>
  <c r="D29" i="27"/>
  <c r="K29" i="27"/>
  <c r="R29" i="27"/>
  <c r="D30" i="27"/>
  <c r="K30" i="27"/>
  <c r="R30" i="27"/>
  <c r="D31" i="27"/>
  <c r="K31" i="27"/>
  <c r="R31" i="27"/>
  <c r="D32" i="27"/>
  <c r="K32" i="27"/>
  <c r="R32" i="27"/>
  <c r="D33" i="27"/>
  <c r="K33" i="27"/>
  <c r="R33" i="27"/>
  <c r="D34" i="27"/>
  <c r="K34" i="27"/>
  <c r="R34" i="27"/>
  <c r="D35" i="27"/>
  <c r="K35" i="27"/>
  <c r="R35" i="27"/>
  <c r="D36" i="27"/>
  <c r="K36" i="27"/>
  <c r="R36" i="27"/>
  <c r="D37" i="27"/>
  <c r="K37" i="27"/>
  <c r="R37" i="27"/>
  <c r="D38" i="27"/>
  <c r="K38" i="27"/>
  <c r="R38" i="27"/>
  <c r="D39" i="27"/>
  <c r="K39" i="27"/>
  <c r="R39" i="27"/>
  <c r="D40" i="27"/>
  <c r="K40" i="27"/>
  <c r="R40" i="27"/>
  <c r="D41" i="27"/>
  <c r="K41" i="27"/>
  <c r="R41" i="27"/>
  <c r="D42" i="27"/>
  <c r="K42" i="27"/>
  <c r="R42" i="27"/>
  <c r="D43" i="27"/>
  <c r="K43" i="27"/>
  <c r="R43" i="27"/>
  <c r="D44" i="27"/>
  <c r="K44" i="27"/>
  <c r="R44" i="27"/>
  <c r="D45" i="27"/>
  <c r="K45" i="27"/>
  <c r="R45" i="27"/>
  <c r="D46" i="27"/>
  <c r="K46" i="27"/>
  <c r="R46" i="27"/>
  <c r="D47" i="27"/>
  <c r="K47" i="27"/>
  <c r="R47" i="27"/>
  <c r="D48" i="27"/>
  <c r="K48" i="27"/>
  <c r="R48" i="27"/>
  <c r="D49" i="27"/>
  <c r="K49" i="27"/>
  <c r="R49" i="27"/>
  <c r="D50" i="27"/>
  <c r="K50" i="27"/>
  <c r="R50" i="27"/>
  <c r="D51" i="27"/>
  <c r="K51" i="27"/>
  <c r="R51" i="27"/>
  <c r="D52" i="27"/>
  <c r="K52" i="27"/>
  <c r="R52" i="27"/>
  <c r="D53" i="27"/>
  <c r="K53" i="27"/>
  <c r="R53" i="27"/>
  <c r="D54" i="27"/>
  <c r="K54" i="27"/>
  <c r="R54" i="27"/>
  <c r="D55" i="27"/>
  <c r="K55" i="27"/>
  <c r="R55" i="27"/>
  <c r="D56" i="27"/>
  <c r="K56" i="27"/>
  <c r="R56" i="27"/>
  <c r="D57" i="27"/>
  <c r="K57" i="27"/>
  <c r="R57" i="27"/>
  <c r="D58" i="27"/>
  <c r="K58" i="27"/>
  <c r="R58" i="27"/>
  <c r="D59" i="27"/>
  <c r="K59" i="27"/>
  <c r="R59" i="27"/>
  <c r="D60" i="27"/>
  <c r="K60" i="27"/>
  <c r="R60" i="27"/>
  <c r="D61" i="27"/>
  <c r="K61" i="27"/>
  <c r="R61" i="27"/>
  <c r="D62" i="27"/>
  <c r="K62" i="27"/>
  <c r="R62" i="27"/>
  <c r="D63" i="27"/>
  <c r="K63" i="27"/>
  <c r="R63" i="27"/>
  <c r="D64" i="27"/>
  <c r="K64" i="27"/>
  <c r="R64" i="27"/>
  <c r="D65" i="27"/>
  <c r="K65" i="27"/>
  <c r="R65" i="27"/>
  <c r="D66" i="27"/>
  <c r="K66" i="27"/>
  <c r="R66" i="27"/>
  <c r="D67" i="27"/>
  <c r="K67" i="27"/>
  <c r="R67" i="27"/>
  <c r="D68" i="27"/>
  <c r="K68" i="27"/>
  <c r="R68" i="27"/>
  <c r="D69" i="27"/>
  <c r="K69" i="27"/>
  <c r="R69" i="27"/>
  <c r="D70" i="27"/>
  <c r="K70" i="27"/>
  <c r="R70" i="27"/>
  <c r="D71" i="27"/>
  <c r="K71" i="27"/>
  <c r="R71" i="27"/>
  <c r="D72" i="27"/>
  <c r="K72" i="27"/>
  <c r="R72" i="27"/>
  <c r="D73" i="27"/>
  <c r="K73" i="27"/>
  <c r="R73" i="27"/>
  <c r="D74" i="27"/>
  <c r="K74" i="27"/>
  <c r="R74" i="27"/>
  <c r="D75" i="27"/>
  <c r="K75" i="27"/>
  <c r="R75" i="27"/>
  <c r="D76" i="27"/>
  <c r="K76" i="27"/>
  <c r="R76" i="27"/>
  <c r="D77" i="27"/>
  <c r="K77" i="27"/>
  <c r="R77" i="27"/>
  <c r="D78" i="27"/>
  <c r="K78" i="27"/>
  <c r="R78" i="27"/>
  <c r="D79" i="27"/>
  <c r="K79" i="27"/>
  <c r="R79" i="27"/>
  <c r="D80" i="27"/>
  <c r="K80" i="27"/>
  <c r="R80" i="27"/>
  <c r="D81" i="27"/>
  <c r="K81" i="27"/>
  <c r="R81" i="27"/>
  <c r="D82" i="27"/>
  <c r="K82" i="27"/>
  <c r="R82" i="27"/>
  <c r="D83" i="27"/>
  <c r="K83" i="27"/>
  <c r="R83" i="27"/>
  <c r="D84" i="27"/>
  <c r="K84" i="27"/>
  <c r="R84" i="27"/>
  <c r="D85" i="27"/>
  <c r="K85" i="27"/>
  <c r="R85" i="27"/>
  <c r="D86" i="27"/>
  <c r="K86" i="27"/>
  <c r="R86" i="27"/>
  <c r="D87" i="27"/>
  <c r="K87" i="27"/>
  <c r="R87" i="27"/>
  <c r="D88" i="27"/>
  <c r="K88" i="27"/>
  <c r="R88" i="27"/>
  <c r="D89" i="27"/>
  <c r="K89" i="27"/>
  <c r="R89" i="27"/>
  <c r="D90" i="27"/>
  <c r="K90" i="27"/>
  <c r="R90" i="27"/>
  <c r="D91" i="27"/>
  <c r="K91" i="27"/>
  <c r="R91" i="27"/>
  <c r="D92" i="27"/>
  <c r="K92" i="27"/>
  <c r="R92" i="27"/>
  <c r="D93" i="27"/>
  <c r="K93" i="27"/>
  <c r="R93" i="27"/>
  <c r="D94" i="27"/>
  <c r="K94" i="27"/>
  <c r="R94" i="27"/>
  <c r="D95" i="27"/>
  <c r="K95" i="27"/>
  <c r="R95" i="27"/>
  <c r="D96" i="27"/>
  <c r="K96" i="27"/>
  <c r="R96" i="27"/>
  <c r="D97" i="27"/>
  <c r="K97" i="27"/>
  <c r="R97" i="27"/>
  <c r="D98" i="27"/>
  <c r="K98" i="27"/>
  <c r="R98" i="27"/>
  <c r="D99" i="27"/>
  <c r="K99" i="27"/>
  <c r="R99" i="27"/>
  <c r="D100" i="27"/>
  <c r="K100" i="27"/>
  <c r="R100" i="27"/>
  <c r="D101" i="27"/>
  <c r="K101" i="27"/>
  <c r="R101" i="27"/>
  <c r="D102" i="27"/>
  <c r="K102" i="27"/>
  <c r="R102" i="27"/>
  <c r="D103" i="27"/>
  <c r="K103" i="27"/>
  <c r="R103" i="27"/>
  <c r="D104" i="27"/>
  <c r="K104" i="27"/>
  <c r="R104" i="27"/>
  <c r="D105" i="27"/>
  <c r="K105" i="27"/>
  <c r="R105" i="27"/>
  <c r="D106" i="27"/>
  <c r="K106" i="27"/>
  <c r="R106" i="27"/>
  <c r="D107" i="27"/>
  <c r="K107" i="27"/>
  <c r="R107" i="27"/>
  <c r="D108" i="27"/>
  <c r="K108" i="27"/>
  <c r="R108" i="27"/>
  <c r="D109" i="27"/>
  <c r="K109" i="27"/>
  <c r="R109" i="27"/>
  <c r="D110" i="27"/>
  <c r="K110" i="27"/>
  <c r="R110" i="27"/>
  <c r="D111" i="27"/>
  <c r="K111" i="27"/>
  <c r="R111" i="27"/>
  <c r="D112" i="27"/>
  <c r="K112" i="27"/>
  <c r="R112" i="27"/>
  <c r="D113" i="27"/>
  <c r="K113" i="27"/>
  <c r="R113" i="27"/>
  <c r="D114" i="27"/>
  <c r="K114" i="27"/>
  <c r="R114" i="27"/>
  <c r="D115" i="27"/>
  <c r="K115" i="27"/>
  <c r="R115" i="27"/>
  <c r="D116" i="27"/>
  <c r="K116" i="27"/>
  <c r="R116" i="27"/>
  <c r="D117" i="27"/>
  <c r="K117" i="27"/>
  <c r="R117" i="27"/>
  <c r="D118" i="27"/>
  <c r="K118" i="27"/>
  <c r="R118" i="27"/>
  <c r="D119" i="27"/>
  <c r="K119" i="27"/>
  <c r="R119" i="27"/>
  <c r="D120" i="27"/>
  <c r="K120" i="27"/>
  <c r="R120" i="27"/>
  <c r="D121" i="27"/>
  <c r="K121" i="27"/>
  <c r="R121" i="27"/>
  <c r="D122" i="27"/>
  <c r="K122" i="27"/>
  <c r="R122" i="27"/>
  <c r="D123" i="27"/>
  <c r="K123" i="27"/>
  <c r="R123" i="27"/>
  <c r="D124" i="27"/>
  <c r="K124" i="27"/>
  <c r="R124" i="27"/>
  <c r="D125" i="27"/>
  <c r="K125" i="27"/>
  <c r="R125" i="27"/>
  <c r="D126" i="27"/>
  <c r="K126" i="27"/>
  <c r="R126" i="27"/>
  <c r="D127" i="27"/>
  <c r="K127" i="27"/>
  <c r="R127" i="27"/>
  <c r="D128" i="27"/>
  <c r="K128" i="27"/>
  <c r="R128" i="27"/>
  <c r="D129" i="27"/>
  <c r="K129" i="27"/>
  <c r="R129" i="27"/>
  <c r="D130" i="27"/>
  <c r="K130" i="27"/>
  <c r="R130" i="27"/>
  <c r="D131" i="27"/>
  <c r="K131" i="27"/>
  <c r="R131" i="27"/>
  <c r="D132" i="27"/>
  <c r="K132" i="27"/>
  <c r="R132" i="27"/>
  <c r="D133" i="27"/>
  <c r="K133" i="27"/>
  <c r="R133" i="27"/>
  <c r="D134" i="27"/>
  <c r="K134" i="27"/>
  <c r="R134" i="27"/>
  <c r="D135" i="27"/>
  <c r="K135" i="27"/>
  <c r="R135" i="27"/>
  <c r="D136" i="27"/>
  <c r="K136" i="27"/>
  <c r="R136" i="27"/>
  <c r="D137" i="27"/>
  <c r="K137" i="27"/>
  <c r="R137" i="27"/>
  <c r="D138" i="27"/>
  <c r="K138" i="27"/>
  <c r="R138" i="27"/>
  <c r="D139" i="27"/>
  <c r="K139" i="27"/>
  <c r="R139" i="27"/>
  <c r="D140" i="27"/>
  <c r="K140" i="27"/>
  <c r="R140" i="27"/>
  <c r="D141" i="27"/>
  <c r="K141" i="27"/>
  <c r="R141" i="27"/>
  <c r="D142" i="27"/>
  <c r="K142" i="27"/>
  <c r="R142" i="27"/>
  <c r="D143" i="27"/>
  <c r="K143" i="27"/>
  <c r="R143" i="27"/>
  <c r="D144" i="27"/>
  <c r="K144" i="27"/>
  <c r="R144" i="27"/>
  <c r="D145" i="27"/>
  <c r="K145" i="27"/>
  <c r="R145" i="27"/>
  <c r="D146" i="27"/>
  <c r="K146" i="27"/>
  <c r="R146" i="27"/>
  <c r="D147" i="27"/>
  <c r="K147" i="27"/>
  <c r="R147" i="27"/>
  <c r="D148" i="27"/>
  <c r="K148" i="27"/>
  <c r="R148" i="27"/>
  <c r="D149" i="27"/>
  <c r="K149" i="27"/>
  <c r="R149" i="27"/>
  <c r="D150" i="27"/>
  <c r="K150" i="27"/>
  <c r="R150" i="27"/>
  <c r="D151" i="27"/>
  <c r="K151" i="27"/>
  <c r="R151" i="27"/>
  <c r="D152" i="27"/>
  <c r="K152" i="27"/>
  <c r="R152" i="27"/>
  <c r="D153" i="27"/>
  <c r="K153" i="27"/>
  <c r="R153" i="27"/>
  <c r="D154" i="27"/>
  <c r="K154" i="27"/>
  <c r="R154" i="27"/>
  <c r="D155" i="27"/>
  <c r="K155" i="27"/>
  <c r="R155" i="27"/>
  <c r="D156" i="27"/>
  <c r="K156" i="27"/>
  <c r="R156" i="27"/>
  <c r="D157" i="27"/>
  <c r="K157" i="27"/>
  <c r="R157" i="27"/>
  <c r="D158" i="27"/>
  <c r="K158" i="27"/>
  <c r="R158" i="27"/>
  <c r="D159" i="27"/>
  <c r="K159" i="27"/>
  <c r="R159" i="27"/>
  <c r="D160" i="27"/>
  <c r="K160" i="27"/>
  <c r="R160" i="27"/>
  <c r="D161" i="27"/>
  <c r="K161" i="27"/>
  <c r="R161" i="27"/>
  <c r="D162" i="27"/>
  <c r="K162" i="27"/>
  <c r="R162" i="27"/>
  <c r="D163" i="27"/>
  <c r="K163" i="27"/>
  <c r="R163" i="27"/>
  <c r="D164" i="27"/>
  <c r="K164" i="27"/>
  <c r="R164" i="27"/>
  <c r="D165" i="27"/>
  <c r="K165" i="27"/>
  <c r="R165" i="27"/>
  <c r="D166" i="27"/>
  <c r="K166" i="27"/>
  <c r="R166" i="27"/>
  <c r="D167" i="27"/>
  <c r="K167" i="27"/>
  <c r="R167" i="27"/>
  <c r="D168" i="27"/>
  <c r="K168" i="27"/>
  <c r="R168" i="27"/>
  <c r="D169" i="27"/>
  <c r="K169" i="27"/>
  <c r="R169" i="27"/>
  <c r="D170" i="27"/>
  <c r="K170" i="27"/>
  <c r="R170" i="27"/>
  <c r="D171" i="27"/>
  <c r="K171" i="27"/>
  <c r="R171" i="27"/>
  <c r="D172" i="27"/>
  <c r="K172" i="27"/>
  <c r="R172" i="27"/>
  <c r="D173" i="27"/>
  <c r="K173" i="27"/>
  <c r="R173" i="27"/>
  <c r="D174" i="27"/>
  <c r="K174" i="27"/>
  <c r="R174" i="27"/>
  <c r="D175" i="27"/>
  <c r="K175" i="27"/>
  <c r="R175" i="27"/>
  <c r="D176" i="27"/>
  <c r="K176" i="27"/>
  <c r="R176" i="27"/>
  <c r="D177" i="27"/>
  <c r="K177" i="27"/>
  <c r="R177" i="27"/>
  <c r="D178" i="27"/>
  <c r="K178" i="27"/>
  <c r="R178" i="27"/>
  <c r="D179" i="27"/>
  <c r="K179" i="27"/>
  <c r="R179" i="27"/>
  <c r="D180" i="27"/>
  <c r="K180" i="27"/>
  <c r="R180" i="27"/>
  <c r="D181" i="27"/>
  <c r="K181" i="27"/>
  <c r="R181" i="27"/>
  <c r="D182" i="27"/>
  <c r="K182" i="27"/>
  <c r="R182" i="27"/>
  <c r="D183" i="27"/>
  <c r="K183" i="27"/>
  <c r="R183" i="27"/>
  <c r="D184" i="27"/>
  <c r="K184" i="27"/>
  <c r="R184" i="27"/>
  <c r="D185" i="27"/>
  <c r="K185" i="27"/>
  <c r="R185" i="27"/>
  <c r="D186" i="27"/>
  <c r="K186" i="27"/>
  <c r="R186" i="27"/>
  <c r="D187" i="27"/>
  <c r="K187" i="27"/>
  <c r="R187" i="27"/>
  <c r="D188" i="27"/>
  <c r="K188" i="27"/>
  <c r="R188" i="27"/>
  <c r="D189" i="27"/>
  <c r="K189" i="27"/>
  <c r="R189" i="27"/>
  <c r="D190" i="27"/>
  <c r="K190" i="27"/>
  <c r="R190" i="27"/>
  <c r="D191" i="27"/>
  <c r="K191" i="27"/>
  <c r="R191" i="27"/>
  <c r="D192" i="27"/>
  <c r="K192" i="27"/>
  <c r="R192" i="27"/>
  <c r="D193" i="27"/>
  <c r="K193" i="27"/>
  <c r="R193" i="27"/>
  <c r="D194" i="27"/>
  <c r="K194" i="27"/>
  <c r="R194" i="27"/>
  <c r="D195" i="27"/>
  <c r="K195" i="27"/>
  <c r="R195" i="27"/>
  <c r="D196" i="27"/>
  <c r="K196" i="27"/>
  <c r="R196" i="27"/>
  <c r="D197" i="27"/>
  <c r="K197" i="27"/>
  <c r="R197" i="27"/>
  <c r="D198" i="27"/>
  <c r="K198" i="27"/>
  <c r="R198" i="27"/>
  <c r="D199" i="27"/>
  <c r="K199" i="27"/>
  <c r="R199" i="27"/>
  <c r="D200" i="27"/>
  <c r="K200" i="27"/>
  <c r="R200" i="27"/>
  <c r="D201" i="27"/>
  <c r="K201" i="27"/>
  <c r="R201" i="27"/>
  <c r="D202" i="27"/>
  <c r="K202" i="27"/>
  <c r="R202" i="27"/>
  <c r="D203" i="27"/>
  <c r="K203" i="27"/>
  <c r="R203" i="27"/>
  <c r="D204" i="27"/>
  <c r="K204" i="27"/>
  <c r="R204" i="27"/>
  <c r="D205" i="27"/>
  <c r="K205" i="27"/>
  <c r="R205" i="27"/>
  <c r="D206" i="27"/>
  <c r="K206" i="27"/>
  <c r="R206" i="27"/>
  <c r="D207" i="27"/>
  <c r="K207" i="27"/>
  <c r="R207" i="27"/>
  <c r="D208" i="27"/>
  <c r="K208" i="27"/>
  <c r="R208" i="27"/>
  <c r="D209" i="27"/>
  <c r="K209" i="27"/>
  <c r="R209" i="27"/>
  <c r="D210" i="27"/>
  <c r="K210" i="27"/>
  <c r="R210" i="27"/>
  <c r="D211" i="27"/>
  <c r="K211" i="27"/>
  <c r="R211" i="27"/>
  <c r="D212" i="27"/>
  <c r="K212" i="27"/>
  <c r="R212" i="27"/>
  <c r="D213" i="27"/>
  <c r="K213" i="27"/>
  <c r="R213" i="27"/>
  <c r="D214" i="27"/>
  <c r="K214" i="27"/>
  <c r="R214" i="27"/>
  <c r="D215" i="27"/>
  <c r="K215" i="27"/>
  <c r="R215" i="27"/>
  <c r="D216" i="27"/>
  <c r="K216" i="27"/>
  <c r="R216" i="27"/>
  <c r="D217" i="27"/>
  <c r="K217" i="27"/>
  <c r="R217" i="27"/>
  <c r="D218" i="27"/>
  <c r="K218" i="27"/>
  <c r="R218" i="27"/>
  <c r="D219" i="27"/>
  <c r="K219" i="27"/>
  <c r="R219" i="27"/>
  <c r="D220" i="27"/>
  <c r="K220" i="27"/>
  <c r="R220" i="27"/>
  <c r="D221" i="27"/>
  <c r="K221" i="27"/>
  <c r="R221" i="27"/>
  <c r="D222" i="27"/>
  <c r="K222" i="27"/>
  <c r="R222" i="27"/>
  <c r="D223" i="27"/>
  <c r="K223" i="27"/>
  <c r="R223" i="27"/>
  <c r="D224" i="27"/>
  <c r="K224" i="27"/>
  <c r="R224" i="27"/>
  <c r="D225" i="27"/>
  <c r="K225" i="27"/>
  <c r="R225" i="27"/>
  <c r="D226" i="27"/>
  <c r="K226" i="27"/>
  <c r="R226" i="27"/>
  <c r="D227" i="27"/>
  <c r="K227" i="27"/>
  <c r="R227" i="27"/>
  <c r="D228" i="27"/>
  <c r="K228" i="27"/>
  <c r="R228" i="27"/>
  <c r="D229" i="27"/>
  <c r="K229" i="27"/>
  <c r="R229" i="27"/>
  <c r="D230" i="27"/>
  <c r="K230" i="27"/>
  <c r="R230" i="27"/>
  <c r="D231" i="27"/>
  <c r="K231" i="27"/>
  <c r="R231" i="27"/>
  <c r="D232" i="27"/>
  <c r="K232" i="27"/>
  <c r="R232" i="27"/>
  <c r="D233" i="27"/>
  <c r="K233" i="27"/>
  <c r="R233" i="27"/>
  <c r="D234" i="27"/>
  <c r="K234" i="27"/>
  <c r="R234" i="27"/>
  <c r="D235" i="27"/>
  <c r="K235" i="27"/>
  <c r="R235" i="27"/>
  <c r="D236" i="27"/>
  <c r="K236" i="27"/>
  <c r="R236" i="27"/>
  <c r="D237" i="27"/>
  <c r="K237" i="27"/>
  <c r="R237" i="27"/>
  <c r="D238" i="27"/>
  <c r="K238" i="27"/>
  <c r="R238" i="27"/>
  <c r="D239" i="27"/>
  <c r="K239" i="27"/>
  <c r="R239" i="27"/>
  <c r="D240" i="27"/>
  <c r="K240" i="27"/>
  <c r="R240" i="27"/>
  <c r="D241" i="27"/>
  <c r="K241" i="27"/>
  <c r="R241" i="27"/>
  <c r="D242" i="27"/>
  <c r="K242" i="27"/>
  <c r="R242" i="27"/>
  <c r="D243" i="27"/>
  <c r="K243" i="27"/>
  <c r="R243" i="27"/>
  <c r="D244" i="27"/>
  <c r="K244" i="27"/>
  <c r="R244" i="27"/>
  <c r="D245" i="27"/>
  <c r="K245" i="27"/>
  <c r="R245" i="27"/>
  <c r="D246" i="27"/>
  <c r="K246" i="27"/>
  <c r="R246" i="27"/>
  <c r="D247" i="27"/>
  <c r="K247" i="27"/>
  <c r="R247" i="27"/>
  <c r="D248" i="27"/>
  <c r="K248" i="27"/>
  <c r="R248" i="27"/>
  <c r="D249" i="27"/>
  <c r="K249" i="27"/>
  <c r="R249" i="27"/>
  <c r="D250" i="27"/>
  <c r="K250" i="27"/>
  <c r="R250" i="27"/>
  <c r="D251" i="27"/>
  <c r="K251" i="27"/>
  <c r="R251" i="27"/>
  <c r="D252" i="27"/>
  <c r="K252" i="27"/>
  <c r="R252" i="27"/>
  <c r="D253" i="27"/>
  <c r="K253" i="27"/>
  <c r="R253" i="27"/>
  <c r="D254" i="27"/>
  <c r="K254" i="27"/>
  <c r="R254" i="27"/>
  <c r="D255" i="27"/>
  <c r="K255" i="27"/>
  <c r="R255" i="27"/>
  <c r="D256" i="27"/>
  <c r="K256" i="27"/>
  <c r="R256" i="27"/>
  <c r="D257" i="27"/>
  <c r="K257" i="27"/>
  <c r="R257" i="27"/>
  <c r="D258" i="27"/>
  <c r="K258" i="27"/>
  <c r="R258" i="27"/>
  <c r="D259" i="27"/>
  <c r="K259" i="27"/>
  <c r="R259" i="27"/>
  <c r="D260" i="27"/>
  <c r="K260" i="27"/>
  <c r="R260" i="27"/>
  <c r="D261" i="27"/>
  <c r="K261" i="27"/>
  <c r="R261" i="27"/>
  <c r="D262" i="27"/>
  <c r="K262" i="27"/>
  <c r="R262" i="27"/>
  <c r="D263" i="27"/>
  <c r="K263" i="27"/>
  <c r="R263" i="27"/>
  <c r="D264" i="27"/>
  <c r="K264" i="27"/>
  <c r="R264" i="27"/>
  <c r="D265" i="27"/>
  <c r="K265" i="27"/>
  <c r="R265" i="27"/>
  <c r="D266" i="27"/>
  <c r="K266" i="27"/>
  <c r="R266" i="27"/>
  <c r="D267" i="27"/>
  <c r="K267" i="27"/>
  <c r="R267" i="27"/>
  <c r="D268" i="27"/>
  <c r="K268" i="27"/>
  <c r="R268" i="27"/>
  <c r="D269" i="27"/>
  <c r="K269" i="27"/>
  <c r="R269" i="27"/>
  <c r="D270" i="27"/>
  <c r="K270" i="27"/>
  <c r="R270" i="27"/>
  <c r="D271" i="27"/>
  <c r="K271" i="27"/>
  <c r="R271" i="27"/>
  <c r="D272" i="27"/>
  <c r="K272" i="27"/>
  <c r="R272" i="27"/>
  <c r="D273" i="27"/>
  <c r="K273" i="27"/>
  <c r="R273" i="27"/>
  <c r="D274" i="27"/>
  <c r="K274" i="27"/>
  <c r="R274" i="27"/>
  <c r="D275" i="27"/>
  <c r="K275" i="27"/>
  <c r="R275" i="27"/>
  <c r="D276" i="27"/>
  <c r="K276" i="27"/>
  <c r="R276" i="27"/>
  <c r="D277" i="27"/>
  <c r="K277" i="27"/>
  <c r="R277" i="27"/>
  <c r="D278" i="27"/>
  <c r="K278" i="27"/>
  <c r="R278" i="27"/>
  <c r="D279" i="27"/>
  <c r="K279" i="27"/>
  <c r="R279" i="27"/>
  <c r="D280" i="27"/>
  <c r="K280" i="27"/>
  <c r="R280" i="27"/>
  <c r="D281" i="27"/>
  <c r="K281" i="27"/>
  <c r="R281" i="27"/>
  <c r="D282" i="27"/>
  <c r="K282" i="27"/>
  <c r="R282" i="27"/>
  <c r="D283" i="27"/>
  <c r="K283" i="27"/>
  <c r="R283" i="27"/>
  <c r="D284" i="27"/>
  <c r="R284" i="27"/>
  <c r="D285" i="27"/>
  <c r="R285" i="27"/>
  <c r="D286" i="27"/>
  <c r="R286" i="27"/>
  <c r="D287" i="27"/>
  <c r="R287" i="27"/>
  <c r="D288" i="27"/>
  <c r="R288" i="27"/>
  <c r="D289" i="27"/>
  <c r="R289" i="27"/>
  <c r="D290" i="27"/>
  <c r="R290" i="27"/>
  <c r="D291" i="27"/>
  <c r="R291" i="27"/>
  <c r="D292" i="27"/>
  <c r="R292" i="27"/>
  <c r="D293" i="27"/>
  <c r="R293" i="27"/>
  <c r="D294" i="27"/>
  <c r="R294" i="27"/>
  <c r="D295" i="27"/>
  <c r="R295" i="27"/>
  <c r="D296" i="27"/>
  <c r="R296" i="27"/>
  <c r="D297" i="27"/>
  <c r="R297" i="27"/>
  <c r="D298" i="27"/>
  <c r="R298" i="27"/>
  <c r="D299" i="27"/>
  <c r="R299" i="27"/>
  <c r="D300" i="27"/>
  <c r="R300" i="27"/>
  <c r="D301" i="27"/>
  <c r="R301" i="27"/>
  <c r="D302" i="27"/>
  <c r="R302" i="27"/>
  <c r="D303" i="27"/>
  <c r="R303" i="27"/>
  <c r="D304" i="27"/>
  <c r="R304" i="27"/>
  <c r="D305" i="27"/>
  <c r="R305" i="27"/>
  <c r="D306" i="27"/>
  <c r="R306" i="27"/>
  <c r="D307" i="27"/>
  <c r="R307" i="27"/>
  <c r="D308" i="27"/>
  <c r="R308" i="27"/>
  <c r="D309" i="27"/>
  <c r="R309" i="27"/>
  <c r="D310" i="27"/>
  <c r="R310" i="27"/>
  <c r="D311" i="27"/>
  <c r="R311" i="27"/>
  <c r="D312" i="27"/>
  <c r="R312" i="27"/>
  <c r="D313" i="27"/>
  <c r="R313" i="27"/>
  <c r="D314" i="27"/>
  <c r="D315" i="27"/>
  <c r="D316" i="27"/>
  <c r="D317" i="27"/>
  <c r="D318" i="27"/>
  <c r="D319" i="27"/>
  <c r="D320" i="27"/>
  <c r="D321" i="27"/>
  <c r="D322" i="27"/>
  <c r="D323" i="27"/>
  <c r="D324" i="27"/>
  <c r="D325" i="27"/>
  <c r="D326" i="27"/>
  <c r="D327" i="27"/>
  <c r="D328" i="27"/>
  <c r="D329" i="27"/>
  <c r="D330" i="27"/>
  <c r="D331" i="27"/>
  <c r="D332" i="27"/>
  <c r="D333" i="27"/>
  <c r="D334" i="27"/>
  <c r="D335" i="27"/>
  <c r="D336" i="27"/>
  <c r="D337" i="27"/>
  <c r="D338" i="27"/>
  <c r="D339" i="27"/>
  <c r="D340" i="27"/>
  <c r="D341" i="27"/>
  <c r="D342" i="27"/>
  <c r="D343" i="27"/>
  <c r="D344" i="27"/>
  <c r="D345" i="27"/>
  <c r="D346" i="27"/>
  <c r="D347" i="27"/>
  <c r="D348" i="27"/>
  <c r="D349" i="27"/>
  <c r="D350" i="27"/>
  <c r="D351" i="27"/>
  <c r="D352" i="27"/>
  <c r="D353" i="27"/>
  <c r="D354" i="27"/>
  <c r="D355" i="27"/>
  <c r="D356" i="27"/>
  <c r="D357" i="27"/>
  <c r="D358" i="27"/>
  <c r="D359" i="27"/>
  <c r="D360" i="27"/>
  <c r="D361" i="27"/>
  <c r="D362" i="27"/>
  <c r="D363" i="27"/>
  <c r="D364" i="27"/>
  <c r="D365" i="27"/>
  <c r="D366" i="27"/>
  <c r="D367" i="27"/>
  <c r="D368" i="27"/>
  <c r="D369" i="27"/>
  <c r="D370" i="27"/>
  <c r="D371" i="27"/>
  <c r="D372" i="27"/>
  <c r="D373" i="27"/>
  <c r="D374" i="27"/>
  <c r="D375" i="27"/>
  <c r="D376" i="27"/>
  <c r="D377" i="27"/>
  <c r="D378" i="27"/>
  <c r="D379" i="27"/>
  <c r="D380" i="27"/>
  <c r="D381" i="27"/>
  <c r="D382" i="27"/>
  <c r="D383" i="27"/>
  <c r="D384" i="27"/>
  <c r="D385" i="27"/>
  <c r="D386" i="27"/>
  <c r="D387" i="27"/>
  <c r="D388" i="27"/>
  <c r="D389" i="27"/>
  <c r="D390" i="27"/>
  <c r="D391" i="27"/>
  <c r="D392" i="27"/>
  <c r="D393" i="27"/>
  <c r="D394" i="27"/>
  <c r="D395" i="27"/>
  <c r="D396" i="27"/>
  <c r="D397" i="27"/>
  <c r="D398" i="27"/>
  <c r="D399" i="27"/>
  <c r="D400" i="27"/>
  <c r="D401" i="27"/>
  <c r="D402" i="27"/>
  <c r="D403" i="27"/>
  <c r="C9" i="3"/>
  <c r="C10" i="3"/>
  <c r="C11" i="3"/>
  <c r="C12" i="3"/>
  <c r="G12" i="3"/>
  <c r="F12" i="3" s="1"/>
  <c r="D12" i="3" s="1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G37" i="3"/>
  <c r="F37" i="3" s="1"/>
  <c r="D37" i="3" s="1"/>
  <c r="G18" i="3"/>
  <c r="F18" i="3" s="1"/>
  <c r="D18" i="3" s="1"/>
  <c r="G14" i="3"/>
  <c r="F14" i="3" s="1"/>
  <c r="D14" i="3" s="1"/>
  <c r="G36" i="3"/>
  <c r="F36" i="3" s="1"/>
  <c r="D36" i="3" s="1"/>
  <c r="G21" i="3"/>
  <c r="F21" i="3" s="1"/>
  <c r="D21" i="3" s="1"/>
  <c r="C38" i="3"/>
  <c r="C39" i="3"/>
  <c r="C40" i="3"/>
  <c r="C41" i="3"/>
  <c r="G41" i="3"/>
  <c r="F41" i="3" s="1"/>
  <c r="D41" i="3" s="1"/>
  <c r="G15" i="3"/>
  <c r="F15" i="3" s="1"/>
  <c r="D15" i="3" s="1"/>
  <c r="G39" i="3"/>
  <c r="F39" i="3" s="1"/>
  <c r="D39" i="3" s="1"/>
  <c r="G13" i="3"/>
  <c r="F13" i="3" s="1"/>
  <c r="D13" i="3" s="1"/>
  <c r="G38" i="3"/>
  <c r="F38" i="3" s="1"/>
  <c r="D38" i="3" s="1"/>
  <c r="G24" i="3"/>
  <c r="F24" i="3" s="1"/>
  <c r="D24" i="3" s="1"/>
  <c r="C42" i="3"/>
  <c r="C43" i="3"/>
  <c r="C44" i="3"/>
  <c r="G44" i="3"/>
  <c r="F44" i="3" s="1"/>
  <c r="D44" i="3" s="1"/>
  <c r="G22" i="3"/>
  <c r="F22" i="3" s="1"/>
  <c r="D22" i="3" s="1"/>
  <c r="G42" i="3"/>
  <c r="F42" i="3" s="1"/>
  <c r="D42" i="3" s="1"/>
  <c r="C45" i="3"/>
  <c r="C46" i="3"/>
  <c r="C47" i="3"/>
  <c r="C48" i="3"/>
  <c r="C49" i="3"/>
  <c r="C50" i="3"/>
  <c r="C51" i="3"/>
  <c r="C52" i="3"/>
  <c r="C53" i="3"/>
  <c r="C54" i="3"/>
  <c r="C55" i="3"/>
  <c r="C56" i="3"/>
  <c r="G56" i="3"/>
  <c r="F56" i="3" s="1"/>
  <c r="D56" i="3" s="1"/>
  <c r="G23" i="3"/>
  <c r="F23" i="3" s="1"/>
  <c r="D23" i="3" s="1"/>
  <c r="G43" i="3"/>
  <c r="F43" i="3" s="1"/>
  <c r="D43" i="3" s="1"/>
  <c r="G55" i="3"/>
  <c r="F55" i="3" s="1"/>
  <c r="D55" i="3" s="1"/>
  <c r="G9" i="3"/>
  <c r="F9" i="3" s="1"/>
  <c r="D9" i="3" s="1"/>
  <c r="G10" i="3"/>
  <c r="F10" i="3"/>
  <c r="D10" i="3" s="1"/>
  <c r="G11" i="3"/>
  <c r="F11" i="3"/>
  <c r="D11" i="3" s="1"/>
  <c r="G16" i="3"/>
  <c r="F16" i="3" s="1"/>
  <c r="D16" i="3" s="1"/>
  <c r="G17" i="3"/>
  <c r="F17" i="3" s="1"/>
  <c r="D17" i="3" s="1"/>
  <c r="G19" i="3"/>
  <c r="F19" i="3" s="1"/>
  <c r="D19" i="3" s="1"/>
  <c r="G20" i="3"/>
  <c r="F20" i="3" s="1"/>
  <c r="D20" i="3" s="1"/>
  <c r="G25" i="3"/>
  <c r="F25" i="3" s="1"/>
  <c r="D25" i="3" s="1"/>
  <c r="G26" i="3"/>
  <c r="F26" i="3" s="1"/>
  <c r="D26" i="3" s="1"/>
  <c r="G27" i="3"/>
  <c r="F27" i="3" s="1"/>
  <c r="D27" i="3" s="1"/>
  <c r="G28" i="3"/>
  <c r="F28" i="3" s="1"/>
  <c r="D28" i="3" s="1"/>
  <c r="G29" i="3"/>
  <c r="F29" i="3" s="1"/>
  <c r="D29" i="3" s="1"/>
  <c r="G30" i="3"/>
  <c r="F30" i="3" s="1"/>
  <c r="D30" i="3" s="1"/>
  <c r="G31" i="3"/>
  <c r="F31" i="3" s="1"/>
  <c r="D31" i="3" s="1"/>
  <c r="G32" i="3"/>
  <c r="F32" i="3" s="1"/>
  <c r="D32" i="3" s="1"/>
  <c r="G33" i="3"/>
  <c r="F33" i="3" s="1"/>
  <c r="D33" i="3" s="1"/>
  <c r="G34" i="3"/>
  <c r="F34" i="3" s="1"/>
  <c r="D34" i="3" s="1"/>
  <c r="G35" i="3"/>
  <c r="F35" i="3" s="1"/>
  <c r="D35" i="3" s="1"/>
  <c r="G40" i="3"/>
  <c r="F40" i="3" s="1"/>
  <c r="D40" i="3" s="1"/>
  <c r="G45" i="3"/>
  <c r="F45" i="3" s="1"/>
  <c r="D45" i="3" s="1"/>
  <c r="G46" i="3"/>
  <c r="F46" i="3" s="1"/>
  <c r="D46" i="3" s="1"/>
  <c r="G47" i="3"/>
  <c r="F47" i="3" s="1"/>
  <c r="D47" i="3" s="1"/>
  <c r="G48" i="3"/>
  <c r="F48" i="3" s="1"/>
  <c r="D48" i="3" s="1"/>
  <c r="G49" i="3"/>
  <c r="F49" i="3" s="1"/>
  <c r="D49" i="3" s="1"/>
  <c r="G50" i="3"/>
  <c r="F50" i="3" s="1"/>
  <c r="D50" i="3" s="1"/>
  <c r="G51" i="3"/>
  <c r="F51" i="3" s="1"/>
  <c r="D51" i="3" s="1"/>
  <c r="G52" i="3"/>
  <c r="F52" i="3" s="1"/>
  <c r="D52" i="3" s="1"/>
  <c r="G53" i="3"/>
  <c r="F53" i="3" s="1"/>
  <c r="D53" i="3" s="1"/>
  <c r="G54" i="3"/>
  <c r="F54" i="3" s="1"/>
  <c r="D54" i="3" s="1"/>
  <c r="C57" i="3"/>
  <c r="G57" i="3"/>
  <c r="F57" i="3" s="1"/>
  <c r="D57" i="3" s="1"/>
  <c r="C58" i="3"/>
  <c r="G58" i="3"/>
  <c r="F58" i="3" s="1"/>
  <c r="D58" i="3" s="1"/>
  <c r="C59" i="3"/>
  <c r="G59" i="3"/>
  <c r="F59" i="3" s="1"/>
  <c r="D59" i="3" s="1"/>
  <c r="C60" i="3"/>
  <c r="G60" i="3"/>
  <c r="F60" i="3" s="1"/>
  <c r="D60" i="3" s="1"/>
  <c r="C61" i="3"/>
  <c r="G61" i="3"/>
  <c r="F61" i="3" s="1"/>
  <c r="D61" i="3" s="1"/>
  <c r="C62" i="3"/>
  <c r="G62" i="3"/>
  <c r="F62" i="3" s="1"/>
  <c r="D62" i="3" s="1"/>
  <c r="C63" i="3"/>
  <c r="G63" i="3"/>
  <c r="F63" i="3" s="1"/>
  <c r="D63" i="3" s="1"/>
  <c r="C64" i="3"/>
  <c r="G64" i="3"/>
  <c r="F64" i="3" s="1"/>
  <c r="D64" i="3" s="1"/>
  <c r="C65" i="3"/>
  <c r="G65" i="3"/>
  <c r="F65" i="3" s="1"/>
  <c r="D65" i="3" s="1"/>
  <c r="C66" i="3"/>
  <c r="G66" i="3"/>
  <c r="F66" i="3" s="1"/>
  <c r="D66" i="3" s="1"/>
  <c r="C67" i="3"/>
  <c r="G67" i="3"/>
  <c r="F67" i="3" s="1"/>
  <c r="D67" i="3" s="1"/>
  <c r="C68" i="3"/>
  <c r="G68" i="3"/>
  <c r="F68" i="3"/>
  <c r="D68" i="3" s="1"/>
  <c r="C69" i="3"/>
  <c r="G69" i="3"/>
  <c r="F69" i="3"/>
  <c r="D69" i="3" s="1"/>
  <c r="E4" i="28"/>
  <c r="F4" i="28"/>
  <c r="G4" i="28"/>
  <c r="E5" i="28"/>
  <c r="F5" i="28"/>
  <c r="G5" i="28"/>
  <c r="E6" i="28"/>
  <c r="F6" i="28"/>
  <c r="G6" i="28"/>
  <c r="E7" i="28"/>
  <c r="F7" i="28"/>
  <c r="G7" i="28"/>
  <c r="E8" i="28"/>
  <c r="F8" i="28"/>
  <c r="G8" i="28"/>
  <c r="E9" i="28"/>
  <c r="F9" i="28"/>
  <c r="G9" i="28"/>
  <c r="E10" i="28"/>
  <c r="F10" i="28"/>
  <c r="G10" i="28"/>
  <c r="E11" i="28"/>
  <c r="F11" i="28"/>
  <c r="G11" i="28"/>
  <c r="E12" i="28"/>
  <c r="F12" i="28"/>
  <c r="G12" i="28"/>
  <c r="E13" i="28"/>
  <c r="F13" i="28"/>
  <c r="G13" i="28"/>
  <c r="E14" i="28"/>
  <c r="F14" i="28"/>
  <c r="G14" i="28"/>
  <c r="E15" i="28"/>
  <c r="F15" i="28"/>
  <c r="G15" i="28"/>
  <c r="E16" i="28"/>
  <c r="F16" i="28"/>
  <c r="G16" i="28"/>
  <c r="E17" i="28"/>
  <c r="F17" i="28"/>
  <c r="G17" i="28"/>
  <c r="E18" i="28"/>
  <c r="F18" i="28"/>
  <c r="G18" i="28"/>
  <c r="E19" i="28"/>
  <c r="F19" i="28"/>
  <c r="G19" i="28"/>
  <c r="E20" i="28"/>
  <c r="F20" i="28"/>
  <c r="G20" i="28"/>
  <c r="E21" i="28"/>
  <c r="F21" i="28"/>
  <c r="G21" i="28"/>
  <c r="E22" i="28"/>
  <c r="F22" i="28"/>
  <c r="G22" i="28"/>
  <c r="E23" i="28"/>
  <c r="F23" i="28"/>
  <c r="G23" i="28"/>
  <c r="E24" i="28"/>
  <c r="F24" i="28"/>
  <c r="G24" i="28"/>
  <c r="E25" i="28"/>
  <c r="F25" i="28"/>
  <c r="G25" i="28"/>
  <c r="E26" i="28"/>
  <c r="F26" i="28"/>
  <c r="G26" i="28"/>
  <c r="E27" i="28"/>
  <c r="F27" i="28"/>
  <c r="G27" i="28"/>
  <c r="E28" i="28"/>
  <c r="F28" i="28"/>
  <c r="G28" i="28"/>
  <c r="E29" i="28"/>
  <c r="F29" i="28"/>
  <c r="G29" i="28"/>
  <c r="E30" i="28"/>
  <c r="F30" i="28"/>
  <c r="G30" i="28"/>
  <c r="E31" i="28"/>
  <c r="F31" i="28"/>
  <c r="G31" i="28"/>
  <c r="E32" i="28"/>
  <c r="F32" i="28"/>
  <c r="G32" i="28"/>
  <c r="E33" i="28"/>
  <c r="F33" i="28"/>
  <c r="G33" i="28"/>
  <c r="E34" i="28"/>
  <c r="F34" i="28"/>
  <c r="G34" i="28"/>
  <c r="E35" i="28"/>
  <c r="F35" i="28"/>
  <c r="G35" i="28"/>
  <c r="E36" i="28"/>
  <c r="F36" i="28"/>
  <c r="G36" i="28"/>
  <c r="E37" i="28"/>
  <c r="F37" i="28"/>
  <c r="G37" i="28"/>
  <c r="E38" i="28"/>
  <c r="F38" i="28"/>
  <c r="G38" i="28"/>
  <c r="E39" i="28"/>
  <c r="F39" i="28"/>
  <c r="G39" i="28"/>
  <c r="E40" i="28"/>
  <c r="F40" i="28"/>
  <c r="G40" i="28"/>
  <c r="E41" i="28"/>
  <c r="F41" i="28"/>
  <c r="G41" i="28"/>
  <c r="E42" i="28"/>
  <c r="F42" i="28"/>
  <c r="G42" i="28"/>
  <c r="E43" i="28"/>
  <c r="F43" i="28"/>
  <c r="G43" i="28"/>
  <c r="E44" i="28"/>
  <c r="F44" i="28"/>
  <c r="G44" i="28"/>
  <c r="E45" i="28"/>
  <c r="F45" i="28"/>
  <c r="G45" i="28"/>
  <c r="E46" i="28"/>
  <c r="F46" i="28"/>
  <c r="G46" i="28"/>
  <c r="E47" i="28"/>
  <c r="F47" i="28"/>
  <c r="G47" i="28"/>
  <c r="E48" i="28"/>
  <c r="F48" i="28"/>
  <c r="G48" i="28"/>
  <c r="E49" i="28"/>
  <c r="F49" i="28"/>
  <c r="G49" i="28"/>
  <c r="E50" i="28"/>
  <c r="F50" i="28"/>
  <c r="G50" i="28"/>
  <c r="E51" i="28"/>
  <c r="F51" i="28"/>
  <c r="G51" i="28"/>
  <c r="E52" i="28"/>
  <c r="F52" i="28"/>
  <c r="G52" i="28"/>
  <c r="E53" i="28"/>
  <c r="F53" i="28"/>
  <c r="G53" i="28"/>
  <c r="E54" i="28"/>
  <c r="F54" i="28"/>
  <c r="G54" i="28"/>
  <c r="E55" i="28"/>
  <c r="F55" i="28"/>
  <c r="G55" i="28"/>
  <c r="E56" i="28"/>
  <c r="F56" i="28"/>
  <c r="G56" i="28"/>
  <c r="E57" i="28"/>
  <c r="F57" i="28"/>
  <c r="G57" i="28"/>
  <c r="E58" i="28"/>
  <c r="F58" i="28"/>
  <c r="G58" i="28"/>
  <c r="E59" i="28"/>
  <c r="F59" i="28"/>
  <c r="G59" i="28"/>
  <c r="E60" i="28"/>
  <c r="F60" i="28"/>
  <c r="G60" i="28"/>
  <c r="E61" i="28"/>
  <c r="F61" i="28"/>
  <c r="G61" i="28"/>
  <c r="E62" i="28"/>
  <c r="F62" i="28"/>
  <c r="G62" i="28"/>
  <c r="E63" i="28"/>
  <c r="F63" i="28"/>
  <c r="G63" i="28"/>
  <c r="E64" i="28"/>
  <c r="F64" i="28"/>
  <c r="G64" i="28"/>
  <c r="E65" i="28"/>
  <c r="F65" i="28"/>
  <c r="G65" i="28"/>
  <c r="E66" i="28"/>
  <c r="F66" i="28"/>
  <c r="G66" i="28"/>
  <c r="E67" i="28"/>
  <c r="F67" i="28"/>
  <c r="G67" i="28"/>
  <c r="E68" i="28"/>
  <c r="F68" i="28"/>
  <c r="G68" i="28"/>
  <c r="E69" i="28"/>
  <c r="F69" i="28"/>
  <c r="G69" i="28"/>
  <c r="E70" i="28"/>
  <c r="F70" i="28"/>
  <c r="G70" i="28"/>
  <c r="E71" i="28"/>
  <c r="F71" i="28"/>
  <c r="G71" i="28"/>
  <c r="E72" i="28"/>
  <c r="F72" i="28"/>
  <c r="G72" i="28"/>
  <c r="E73" i="28"/>
  <c r="F73" i="28"/>
  <c r="G73" i="28"/>
  <c r="E74" i="28"/>
  <c r="F74" i="28"/>
  <c r="G74" i="28"/>
  <c r="E75" i="28"/>
  <c r="F75" i="28"/>
  <c r="G75" i="28"/>
  <c r="E76" i="28"/>
  <c r="F76" i="28"/>
  <c r="G76" i="28"/>
  <c r="E77" i="28"/>
  <c r="F77" i="28"/>
  <c r="G77" i="28"/>
  <c r="E78" i="28"/>
  <c r="F78" i="28"/>
  <c r="G78" i="28"/>
  <c r="E79" i="28"/>
  <c r="F79" i="28"/>
  <c r="G79" i="28"/>
  <c r="E80" i="28"/>
  <c r="F80" i="28"/>
  <c r="G80" i="28"/>
  <c r="E81" i="28"/>
  <c r="F81" i="28"/>
  <c r="G81" i="28"/>
  <c r="E82" i="28"/>
  <c r="F82" i="28"/>
  <c r="G82" i="28"/>
  <c r="E83" i="28"/>
  <c r="F83" i="28"/>
  <c r="G83" i="28"/>
  <c r="E84" i="28"/>
  <c r="F84" i="28"/>
  <c r="G84" i="28"/>
  <c r="E85" i="28"/>
  <c r="F85" i="28"/>
  <c r="G85" i="28"/>
  <c r="E86" i="28"/>
  <c r="F86" i="28"/>
  <c r="G86" i="28"/>
  <c r="E87" i="28"/>
  <c r="F87" i="28"/>
  <c r="G87" i="28"/>
  <c r="E88" i="28"/>
  <c r="F88" i="28"/>
  <c r="G88" i="28"/>
  <c r="E89" i="28"/>
  <c r="F89" i="28"/>
  <c r="G89" i="28"/>
  <c r="E90" i="28"/>
  <c r="F90" i="28"/>
  <c r="G90" i="28"/>
  <c r="E91" i="28"/>
  <c r="F91" i="28"/>
  <c r="G91" i="28"/>
  <c r="E92" i="28"/>
  <c r="F92" i="28"/>
  <c r="G92" i="28"/>
  <c r="E93" i="28"/>
  <c r="F93" i="28"/>
  <c r="G93" i="28"/>
  <c r="E94" i="28"/>
  <c r="F94" i="28"/>
  <c r="G94" i="28"/>
  <c r="E95" i="28"/>
  <c r="F95" i="28"/>
  <c r="G95" i="28"/>
  <c r="E96" i="28"/>
  <c r="F96" i="28"/>
  <c r="G96" i="28"/>
  <c r="E97" i="28"/>
  <c r="F97" i="28"/>
  <c r="G97" i="28"/>
  <c r="E98" i="28"/>
  <c r="F98" i="28"/>
  <c r="G98" i="28"/>
  <c r="E99" i="28"/>
  <c r="F99" i="28"/>
  <c r="G99" i="28"/>
  <c r="E100" i="28"/>
  <c r="F100" i="28"/>
  <c r="G100" i="28"/>
  <c r="E101" i="28"/>
  <c r="F101" i="28"/>
  <c r="G101" i="28"/>
  <c r="E102" i="28"/>
  <c r="F102" i="28"/>
  <c r="G102" i="28"/>
  <c r="E103" i="28"/>
  <c r="F103" i="28"/>
  <c r="G103" i="28"/>
  <c r="E104" i="28"/>
  <c r="F104" i="28"/>
  <c r="G104" i="28"/>
  <c r="E105" i="28"/>
  <c r="F105" i="28"/>
  <c r="G105" i="28"/>
  <c r="E106" i="28"/>
  <c r="F106" i="28"/>
  <c r="G106" i="28"/>
  <c r="A1" i="24"/>
  <c r="Q1" i="24" s="1"/>
  <c r="A2" i="24"/>
  <c r="Q2" i="24" s="1"/>
  <c r="F2" i="24"/>
  <c r="U2" i="24" s="1"/>
  <c r="C4" i="24"/>
  <c r="C5" i="24"/>
  <c r="F4" i="24"/>
  <c r="W4" i="24" s="1"/>
  <c r="E5" i="24"/>
  <c r="E39" i="24" s="1"/>
  <c r="I7" i="24"/>
  <c r="A7" i="24"/>
  <c r="Y28" i="24"/>
  <c r="C7" i="24"/>
  <c r="I8" i="24"/>
  <c r="A8" i="24"/>
  <c r="I9" i="24"/>
  <c r="A9" i="24"/>
  <c r="I10" i="24"/>
  <c r="A10" i="24"/>
  <c r="I11" i="24"/>
  <c r="A11" i="24"/>
  <c r="I12" i="24"/>
  <c r="A12" i="24"/>
  <c r="I13" i="24"/>
  <c r="A13" i="24"/>
  <c r="I14" i="24"/>
  <c r="A14" i="24"/>
  <c r="I15" i="24"/>
  <c r="A15" i="24"/>
  <c r="I16" i="24"/>
  <c r="A16" i="24"/>
  <c r="I17" i="24"/>
  <c r="A17" i="24"/>
  <c r="I18" i="24"/>
  <c r="A18" i="24"/>
  <c r="I19" i="24"/>
  <c r="A19" i="24"/>
  <c r="I20" i="24"/>
  <c r="A20" i="24"/>
  <c r="I21" i="24"/>
  <c r="A21" i="24"/>
  <c r="I22" i="24"/>
  <c r="A22" i="24"/>
  <c r="I23" i="24"/>
  <c r="A23" i="24"/>
  <c r="I24" i="24"/>
  <c r="A24" i="24"/>
  <c r="I25" i="24"/>
  <c r="A25" i="24"/>
  <c r="I26" i="24"/>
  <c r="A26" i="24"/>
  <c r="I27" i="24"/>
  <c r="A27" i="24"/>
  <c r="I28" i="24"/>
  <c r="A28" i="24"/>
  <c r="I29" i="24"/>
  <c r="A29" i="24"/>
  <c r="I30" i="24"/>
  <c r="A30" i="24"/>
  <c r="I31" i="24"/>
  <c r="A31" i="24"/>
  <c r="I32" i="24"/>
  <c r="A32" i="24"/>
  <c r="I33" i="24"/>
  <c r="A33" i="24"/>
  <c r="I34" i="24"/>
  <c r="A34" i="24"/>
  <c r="C8" i="24"/>
  <c r="C9" i="24"/>
  <c r="C10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G40" i="24"/>
  <c r="H40" i="24"/>
  <c r="D17" i="24"/>
  <c r="D19" i="24"/>
  <c r="D7" i="24"/>
  <c r="D21" i="24"/>
  <c r="D5" i="24"/>
  <c r="AB24" i="24"/>
  <c r="AB30" i="24"/>
  <c r="K43" i="24"/>
  <c r="AA25" i="24"/>
  <c r="AG19" i="24"/>
  <c r="AG46" i="24"/>
  <c r="AB45" i="24"/>
  <c r="AA71" i="24"/>
  <c r="AG23" i="24"/>
  <c r="AA38" i="24"/>
  <c r="Z29" i="24"/>
  <c r="Z58" i="24"/>
  <c r="AG37" i="24"/>
  <c r="Z55" i="24"/>
  <c r="Z74" i="24"/>
  <c r="AG52" i="24"/>
  <c r="AA46" i="24"/>
  <c r="AB31" i="24"/>
  <c r="AB66" i="24"/>
  <c r="R53" i="24"/>
  <c r="AH20" i="24"/>
  <c r="AH19" i="24"/>
  <c r="Y29" i="24"/>
  <c r="Y22" i="24"/>
  <c r="Y46" i="24"/>
  <c r="AH46" i="24"/>
  <c r="Y72" i="24"/>
  <c r="R46" i="24"/>
  <c r="AB64" i="24"/>
  <c r="AA35" i="24"/>
  <c r="Z77" i="24"/>
  <c r="AB65" i="24"/>
  <c r="AA72" i="24"/>
  <c r="J44" i="24"/>
  <c r="D41" i="24"/>
  <c r="R25" i="24"/>
  <c r="S25" i="24"/>
  <c r="X25" i="24"/>
  <c r="J48" i="24"/>
  <c r="R49" i="24"/>
  <c r="AB80" i="24"/>
  <c r="Z68" i="24"/>
  <c r="Y30" i="24"/>
  <c r="Y43" i="24"/>
  <c r="K48" i="24"/>
  <c r="AB23" i="24"/>
  <c r="Z40" i="24"/>
  <c r="Z65" i="24"/>
  <c r="AH60" i="24"/>
  <c r="AG63" i="24"/>
  <c r="Z56" i="24"/>
  <c r="AA76" i="24"/>
  <c r="R42" i="24"/>
  <c r="AG58" i="24"/>
  <c r="Y45" i="24"/>
  <c r="AH23" i="24"/>
  <c r="R39" i="24"/>
  <c r="Y25" i="24"/>
  <c r="Z21" i="24"/>
  <c r="AB85" i="24"/>
  <c r="AG42" i="24"/>
  <c r="AH17" i="24"/>
  <c r="F45" i="24"/>
  <c r="K42" i="24"/>
  <c r="AA74" i="24"/>
  <c r="AA60" i="24"/>
  <c r="AA82" i="24"/>
  <c r="F47" i="24"/>
  <c r="D32" i="24"/>
  <c r="D13" i="24"/>
  <c r="E18" i="24"/>
  <c r="E19" i="24"/>
  <c r="E8" i="24"/>
  <c r="E24" i="24"/>
  <c r="E13" i="24"/>
  <c r="E29" i="24"/>
  <c r="E23" i="24"/>
  <c r="E27" i="24"/>
  <c r="E12" i="24"/>
  <c r="E28" i="24"/>
  <c r="F26" i="24"/>
  <c r="E17" i="24"/>
  <c r="E10" i="24"/>
  <c r="E34" i="24"/>
  <c r="V49" i="24"/>
  <c r="T82" i="24"/>
  <c r="E21" i="24"/>
  <c r="F24" i="24"/>
  <c r="T42" i="24"/>
  <c r="E31" i="24"/>
  <c r="D15" i="24"/>
  <c r="T51" i="24"/>
  <c r="E25" i="24"/>
  <c r="E11" i="24"/>
  <c r="E14" i="24"/>
  <c r="E30" i="24"/>
  <c r="F16" i="24"/>
  <c r="F22" i="24"/>
  <c r="D23" i="24"/>
  <c r="D30" i="24"/>
  <c r="D33" i="24"/>
  <c r="D22" i="24"/>
  <c r="D12" i="24"/>
  <c r="D14" i="24"/>
  <c r="E16" i="24"/>
  <c r="F7" i="24"/>
  <c r="W56" i="24"/>
  <c r="E33" i="24"/>
  <c r="F18" i="24"/>
  <c r="E7" i="24"/>
  <c r="D11" i="24"/>
  <c r="D9" i="24"/>
  <c r="D20" i="24"/>
  <c r="E20" i="24"/>
  <c r="V57" i="24"/>
  <c r="X65" i="24"/>
  <c r="E15" i="24"/>
  <c r="E32" i="24"/>
  <c r="T85" i="24"/>
  <c r="D16" i="24"/>
  <c r="D24" i="24"/>
  <c r="D18" i="24"/>
  <c r="D29" i="24"/>
  <c r="D25" i="24"/>
  <c r="D34" i="24"/>
  <c r="D31" i="24"/>
  <c r="D10" i="24"/>
  <c r="D26" i="24"/>
  <c r="T60" i="24"/>
  <c r="W77" i="24"/>
  <c r="U51" i="24"/>
  <c r="F28" i="24"/>
  <c r="AN25" i="24"/>
  <c r="W25" i="24"/>
  <c r="D4" i="24"/>
  <c r="T4" i="24" s="1"/>
  <c r="U55" i="24"/>
  <c r="W84" i="24"/>
  <c r="T73" i="24"/>
  <c r="T84" i="24"/>
  <c r="V77" i="24"/>
  <c r="W44" i="24"/>
  <c r="U49" i="24"/>
  <c r="V51" i="24"/>
  <c r="U69" i="24"/>
  <c r="W75" i="24"/>
  <c r="W87" i="24"/>
  <c r="V50" i="24"/>
  <c r="W67" i="24"/>
  <c r="X42" i="24"/>
  <c r="T72" i="24"/>
  <c r="U46" i="24"/>
  <c r="V72" i="24"/>
  <c r="U48" i="24"/>
  <c r="X46" i="24"/>
  <c r="U57" i="24"/>
  <c r="V63" i="24"/>
  <c r="X75" i="24"/>
  <c r="T66" i="24"/>
  <c r="V70" i="24"/>
  <c r="X48" i="24"/>
  <c r="X58" i="24"/>
  <c r="U47" i="24"/>
  <c r="X52" i="24"/>
  <c r="X83" i="24"/>
  <c r="U61" i="24"/>
  <c r="U63" i="24"/>
  <c r="W55" i="24"/>
  <c r="X84" i="24"/>
  <c r="T59" i="24"/>
  <c r="V56" i="24"/>
  <c r="U85" i="24"/>
  <c r="T61" i="24"/>
  <c r="U79" i="24"/>
  <c r="W66" i="24"/>
  <c r="V69" i="24"/>
  <c r="U44" i="24"/>
  <c r="U74" i="24"/>
  <c r="X66" i="24"/>
  <c r="X78" i="24"/>
  <c r="X45" i="24"/>
  <c r="U50" i="24"/>
  <c r="U88" i="24"/>
  <c r="V73" i="24"/>
  <c r="W65" i="24"/>
  <c r="W86" i="24"/>
  <c r="W59" i="24"/>
  <c r="V86" i="24"/>
  <c r="W60" i="24"/>
  <c r="V60" i="24"/>
  <c r="X86" i="24"/>
  <c r="W36" i="24"/>
  <c r="W62" i="24"/>
  <c r="U81" i="24"/>
  <c r="W35" i="24"/>
  <c r="V88" i="24"/>
  <c r="W40" i="24"/>
  <c r="T87" i="24"/>
  <c r="X54" i="24"/>
  <c r="X87" i="24"/>
  <c r="U36" i="24"/>
  <c r="X57" i="24"/>
  <c r="V84" i="24"/>
  <c r="V67" i="24"/>
  <c r="X68" i="24"/>
  <c r="T64" i="24"/>
  <c r="U35" i="24"/>
  <c r="U67" i="24"/>
  <c r="X76" i="24"/>
  <c r="U38" i="24"/>
  <c r="W83" i="24"/>
  <c r="W42" i="24"/>
  <c r="T47" i="24"/>
  <c r="U58" i="24"/>
  <c r="X35" i="24"/>
  <c r="W68" i="24"/>
  <c r="T50" i="24"/>
  <c r="V79" i="24"/>
  <c r="T62" i="24"/>
  <c r="U64" i="24"/>
  <c r="V85" i="24"/>
  <c r="T65" i="24"/>
  <c r="X85" i="24"/>
  <c r="U83" i="24"/>
  <c r="U40" i="24"/>
  <c r="W49" i="24"/>
  <c r="T83" i="24"/>
  <c r="X36" i="24"/>
  <c r="X77" i="24"/>
  <c r="U76" i="24"/>
  <c r="X60" i="24"/>
  <c r="U70" i="24"/>
  <c r="U52" i="24"/>
  <c r="U45" i="24"/>
  <c r="V47" i="24"/>
  <c r="X82" i="24"/>
  <c r="U80" i="24"/>
  <c r="T57" i="24"/>
  <c r="X39" i="24"/>
  <c r="V40" i="24"/>
  <c r="W54" i="24"/>
  <c r="V66" i="24"/>
  <c r="X72" i="24"/>
  <c r="X80" i="24"/>
  <c r="V58" i="24"/>
  <c r="U43" i="24"/>
  <c r="T52" i="24"/>
  <c r="W73" i="24"/>
  <c r="X47" i="24"/>
  <c r="T74" i="24"/>
  <c r="X49" i="24"/>
  <c r="V46" i="24"/>
  <c r="X61" i="24"/>
  <c r="W64" i="24"/>
  <c r="T41" i="24"/>
  <c r="V45" i="24"/>
  <c r="X62" i="24"/>
  <c r="V37" i="24"/>
  <c r="W48" i="24"/>
  <c r="W63" i="24"/>
  <c r="U62" i="24"/>
  <c r="X69" i="24"/>
  <c r="V39" i="24"/>
  <c r="U68" i="24"/>
  <c r="T37" i="24"/>
  <c r="X63" i="24"/>
  <c r="V52" i="24"/>
  <c r="V59" i="24"/>
  <c r="V87" i="24"/>
  <c r="T70" i="24"/>
  <c r="V42" i="24"/>
  <c r="W71" i="24"/>
  <c r="X40" i="24"/>
  <c r="V76" i="24"/>
  <c r="U84" i="24"/>
  <c r="W47" i="24"/>
  <c r="X55" i="24"/>
  <c r="U73" i="24"/>
  <c r="X79" i="24"/>
  <c r="U59" i="24"/>
  <c r="U39" i="24"/>
  <c r="U41" i="24"/>
  <c r="U71" i="24"/>
  <c r="X59" i="24"/>
  <c r="X81" i="24"/>
  <c r="T44" i="24"/>
  <c r="V64" i="24"/>
  <c r="W82" i="24"/>
  <c r="X44" i="24"/>
  <c r="T77" i="24"/>
  <c r="T48" i="24"/>
  <c r="X70" i="24"/>
  <c r="X53" i="24"/>
  <c r="T43" i="24"/>
  <c r="X73" i="24"/>
  <c r="V78" i="24"/>
  <c r="W58" i="24"/>
  <c r="T63" i="24"/>
  <c r="W45" i="24"/>
  <c r="T75" i="24"/>
  <c r="V61" i="24"/>
  <c r="W43" i="24"/>
  <c r="U54" i="24"/>
  <c r="V44" i="24"/>
  <c r="T36" i="24"/>
  <c r="X67" i="24"/>
  <c r="U78" i="24"/>
  <c r="W76" i="24"/>
  <c r="V48" i="24"/>
  <c r="T45" i="24"/>
  <c r="V54" i="24"/>
  <c r="W74" i="24"/>
  <c r="W78" i="24"/>
  <c r="X64" i="24"/>
  <c r="X74" i="24"/>
  <c r="W79" i="24"/>
  <c r="T55" i="24"/>
  <c r="W72" i="24"/>
  <c r="V82" i="24"/>
  <c r="V55" i="24"/>
  <c r="X37" i="24"/>
  <c r="U77" i="24"/>
  <c r="W70" i="24"/>
  <c r="U66" i="24"/>
  <c r="X41" i="24"/>
  <c r="X38" i="24"/>
  <c r="W57" i="24"/>
  <c r="T56" i="24"/>
  <c r="W53" i="24"/>
  <c r="T80" i="24"/>
  <c r="V80" i="24"/>
  <c r="V43" i="24"/>
  <c r="W61" i="24"/>
  <c r="X51" i="24"/>
  <c r="T71" i="24"/>
  <c r="V62" i="24"/>
  <c r="X50" i="24"/>
  <c r="V83" i="24"/>
  <c r="W37" i="24"/>
  <c r="W81" i="24"/>
  <c r="T38" i="24"/>
  <c r="W88" i="24"/>
  <c r="W50" i="24"/>
  <c r="W51" i="24"/>
  <c r="T46" i="24"/>
  <c r="V36" i="24"/>
  <c r="T53" i="24"/>
  <c r="X88" i="24"/>
  <c r="T81" i="24"/>
  <c r="T54" i="24"/>
  <c r="X71" i="24"/>
  <c r="T88" i="24"/>
  <c r="X56" i="24"/>
  <c r="X43" i="24"/>
  <c r="V38" i="24"/>
  <c r="T49" i="24"/>
  <c r="T69" i="24"/>
  <c r="T39" i="24"/>
  <c r="T78" i="24"/>
  <c r="T79" i="24"/>
  <c r="W41" i="24"/>
  <c r="U82" i="24"/>
  <c r="V74" i="24"/>
  <c r="U65" i="24"/>
  <c r="T40" i="24"/>
  <c r="V53" i="24"/>
  <c r="T76" i="24"/>
  <c r="U56" i="24"/>
  <c r="V68" i="24"/>
  <c r="V41" i="24"/>
  <c r="T67" i="24"/>
  <c r="W52" i="24"/>
  <c r="T35" i="24"/>
  <c r="U53" i="24"/>
  <c r="T58" i="24"/>
  <c r="W38" i="24"/>
  <c r="V75" i="24"/>
  <c r="W69" i="24"/>
  <c r="W46" i="24"/>
  <c r="V65" i="24"/>
  <c r="W80" i="24"/>
  <c r="U75" i="24"/>
  <c r="U72" i="24"/>
  <c r="T68" i="24"/>
  <c r="U86" i="24"/>
  <c r="T86" i="24"/>
  <c r="U60" i="24"/>
  <c r="U37" i="24"/>
  <c r="W85" i="24"/>
  <c r="W39" i="24"/>
  <c r="V81" i="24"/>
  <c r="Z22" i="24"/>
  <c r="AB74" i="24"/>
  <c r="Y20" i="24"/>
  <c r="AL20" i="24"/>
  <c r="AB32" i="24"/>
  <c r="AA28" i="24"/>
  <c r="AA30" i="24"/>
  <c r="Z36" i="24"/>
  <c r="AH40" i="24"/>
  <c r="AH51" i="24"/>
  <c r="AA47" i="24"/>
  <c r="AH65" i="24"/>
  <c r="F11" i="24"/>
  <c r="V71" i="24"/>
  <c r="V35" i="24"/>
  <c r="E26" i="24"/>
  <c r="E22" i="24"/>
  <c r="U87" i="24"/>
  <c r="U42" i="24"/>
  <c r="D28" i="24"/>
  <c r="D27" i="24"/>
  <c r="E9" i="24"/>
  <c r="D8" i="24"/>
  <c r="R35" i="24"/>
  <c r="AK20" i="24"/>
  <c r="F9" i="24"/>
  <c r="F17" i="24"/>
  <c r="F21" i="24"/>
  <c r="F33" i="24"/>
  <c r="F29" i="24"/>
  <c r="F12" i="24"/>
  <c r="F32" i="24"/>
  <c r="F27" i="24"/>
  <c r="F34" i="24"/>
  <c r="F10" i="24"/>
  <c r="F30" i="24"/>
  <c r="F14" i="24"/>
  <c r="F8" i="24"/>
  <c r="Y57" i="24"/>
  <c r="AA45" i="24"/>
  <c r="AA22" i="24"/>
  <c r="K45" i="24"/>
  <c r="AB77" i="24"/>
  <c r="T25" i="24"/>
  <c r="F23" i="24"/>
  <c r="F25" i="24"/>
  <c r="F19" i="24"/>
  <c r="F13" i="24"/>
  <c r="R29" i="24"/>
  <c r="S29" i="24"/>
  <c r="AB50" i="24"/>
  <c r="Z52" i="24"/>
  <c r="AB69" i="24"/>
  <c r="H44" i="24"/>
  <c r="AA62" i="24"/>
  <c r="R18" i="24"/>
  <c r="S18" i="24"/>
  <c r="X18" i="24"/>
  <c r="R58" i="24"/>
  <c r="G43" i="24"/>
  <c r="AH31" i="24"/>
  <c r="H46" i="24"/>
  <c r="E43" i="24"/>
  <c r="Y51" i="24"/>
  <c r="AB20" i="24"/>
  <c r="AG61" i="24"/>
  <c r="AH33" i="24"/>
  <c r="R54" i="24"/>
  <c r="AH55" i="24"/>
  <c r="AH58" i="24"/>
  <c r="AA39" i="24"/>
  <c r="R21" i="24"/>
  <c r="S21" i="24"/>
  <c r="Y66" i="24"/>
  <c r="AM66" i="24"/>
  <c r="AH69" i="24"/>
  <c r="AB75" i="24"/>
  <c r="R64" i="24"/>
  <c r="AH70" i="24"/>
  <c r="G46" i="24"/>
  <c r="AB36" i="24"/>
  <c r="AG33" i="24"/>
  <c r="Y31" i="24"/>
  <c r="AA27" i="24"/>
  <c r="AG24" i="24"/>
  <c r="Z23" i="24"/>
  <c r="R31" i="24"/>
  <c r="S31" i="24"/>
  <c r="Y19" i="24"/>
  <c r="Y15" i="24"/>
  <c r="AB38" i="24"/>
  <c r="Y36" i="24"/>
  <c r="Y44" i="24"/>
  <c r="J42" i="24"/>
  <c r="F44" i="24"/>
  <c r="AH54" i="24"/>
  <c r="AA68" i="24"/>
  <c r="AG20" i="24"/>
  <c r="AI20" i="24"/>
  <c r="AA31" i="24"/>
  <c r="Z33" i="24"/>
  <c r="L44" i="24"/>
  <c r="AG44" i="24"/>
  <c r="AH52" i="24"/>
  <c r="AG43" i="24"/>
  <c r="AA55" i="24"/>
  <c r="Y67" i="24"/>
  <c r="AG18" i="24"/>
  <c r="E44" i="24"/>
  <c r="AA52" i="24"/>
  <c r="AH61" i="24"/>
  <c r="Z71" i="24"/>
  <c r="Y17" i="24"/>
  <c r="AG47" i="24"/>
  <c r="Z67" i="24"/>
  <c r="Z43" i="24"/>
  <c r="Y60" i="24"/>
  <c r="AB83" i="24"/>
  <c r="AG60" i="24"/>
  <c r="AA53" i="24"/>
  <c r="R59" i="24"/>
  <c r="AG68" i="24"/>
  <c r="AA77" i="24"/>
  <c r="AH18" i="24"/>
  <c r="AH25" i="24"/>
  <c r="AL25" i="24"/>
  <c r="AK25" i="24"/>
  <c r="Z16" i="24"/>
  <c r="AA18" i="24"/>
  <c r="Z31" i="24"/>
  <c r="R38" i="24"/>
  <c r="AG36" i="24"/>
  <c r="AI36" i="24"/>
  <c r="E45" i="24"/>
  <c r="Z53" i="24"/>
  <c r="Z44" i="24"/>
  <c r="R56" i="24"/>
  <c r="AG67" i="24"/>
  <c r="AA24" i="24"/>
  <c r="AH44" i="24"/>
  <c r="AG53" i="24"/>
  <c r="Z62" i="24"/>
  <c r="AH71" i="24"/>
  <c r="AA20" i="24"/>
  <c r="Z48" i="24"/>
  <c r="AB68" i="24"/>
  <c r="R44" i="24"/>
  <c r="Y61" i="24"/>
  <c r="Z85" i="24"/>
  <c r="AG62" i="24"/>
  <c r="AB55" i="24"/>
  <c r="Y63" i="24"/>
  <c r="AM63" i="24"/>
  <c r="Y74" i="24"/>
  <c r="K47" i="24"/>
  <c r="I47" i="24"/>
  <c r="A47" i="24"/>
  <c r="AB16" i="24"/>
  <c r="Z17" i="24"/>
  <c r="AG25" i="24"/>
  <c r="AI25" i="24"/>
  <c r="AB39" i="24"/>
  <c r="B46" i="24"/>
  <c r="H45" i="24"/>
  <c r="Z70" i="24"/>
  <c r="Z45" i="24"/>
  <c r="AA63" i="24"/>
  <c r="Z32" i="24"/>
  <c r="Z72" i="24"/>
  <c r="Z63" i="24"/>
  <c r="AA67" i="24"/>
  <c r="Y73" i="24"/>
  <c r="AA65" i="24"/>
  <c r="Y18" i="24"/>
  <c r="AI18" i="24"/>
  <c r="Y35" i="24"/>
  <c r="Z51" i="24"/>
  <c r="R60" i="24"/>
  <c r="AG39" i="24"/>
  <c r="AA56" i="24"/>
  <c r="Y76" i="24"/>
  <c r="R55" i="24"/>
  <c r="G48" i="24"/>
  <c r="R36" i="24"/>
  <c r="AB71" i="24"/>
  <c r="Z41" i="24"/>
  <c r="AB17" i="24"/>
  <c r="R22" i="24"/>
  <c r="S22" i="24"/>
  <c r="AA19" i="24"/>
  <c r="Z30" i="24"/>
  <c r="AA50" i="24"/>
  <c r="R48" i="24"/>
  <c r="G42" i="24"/>
  <c r="AG71" i="24"/>
  <c r="F43" i="24"/>
  <c r="K41" i="24"/>
  <c r="Y16" i="24"/>
  <c r="AB56" i="24"/>
  <c r="AH62" i="24"/>
  <c r="AG21" i="24"/>
  <c r="G44" i="24"/>
  <c r="AA66" i="24"/>
  <c r="Z61" i="24"/>
  <c r="AH64" i="24"/>
  <c r="AB58" i="24"/>
  <c r="AA57" i="24"/>
  <c r="L43" i="24"/>
  <c r="AH49" i="24"/>
  <c r="H47" i="24"/>
  <c r="Z25" i="24"/>
  <c r="AB40" i="24"/>
  <c r="F41" i="24"/>
  <c r="AH47" i="24"/>
  <c r="AG22" i="24"/>
  <c r="AI22" i="24"/>
  <c r="J47" i="24"/>
  <c r="E48" i="24"/>
  <c r="Z49" i="24"/>
  <c r="AB19" i="24"/>
  <c r="AH16" i="24"/>
  <c r="Y32" i="24"/>
  <c r="AJ32" i="24"/>
  <c r="L46" i="24"/>
  <c r="AG17" i="24"/>
  <c r="AI17" i="24"/>
  <c r="AG32" i="24"/>
  <c r="R33" i="24"/>
  <c r="S33" i="24"/>
  <c r="AH32" i="24"/>
  <c r="Y26" i="24"/>
  <c r="E42" i="24"/>
  <c r="D48" i="24"/>
  <c r="R37" i="24"/>
  <c r="AG49" i="24"/>
  <c r="AA61" i="24"/>
  <c r="AA75" i="24"/>
  <c r="L48" i="24"/>
  <c r="I48" i="24"/>
  <c r="A48" i="24"/>
  <c r="R30" i="24"/>
  <c r="S30" i="24"/>
  <c r="Z35" i="24"/>
  <c r="Y41" i="24"/>
  <c r="AB47" i="24"/>
  <c r="Y38" i="24"/>
  <c r="Y48" i="24"/>
  <c r="R61" i="24"/>
  <c r="Z76" i="24"/>
  <c r="AG40" i="24"/>
  <c r="Z47" i="24"/>
  <c r="AB57" i="24"/>
  <c r="Z66" i="24"/>
  <c r="AB78" i="24"/>
  <c r="AA40" i="24"/>
  <c r="Z57" i="24"/>
  <c r="Z84" i="24"/>
  <c r="AH50" i="24"/>
  <c r="Z69" i="24"/>
  <c r="H42" i="24"/>
  <c r="Y87" i="24"/>
  <c r="Z78" i="24"/>
  <c r="AA15" i="24"/>
  <c r="AG31" i="24"/>
  <c r="AG56" i="24"/>
  <c r="R23" i="24"/>
  <c r="S23" i="24"/>
  <c r="J45" i="24"/>
  <c r="Z26" i="24"/>
  <c r="AA17" i="24"/>
  <c r="AB33" i="24"/>
  <c r="AA29" i="24"/>
  <c r="AG41" i="24"/>
  <c r="H48" i="24"/>
  <c r="AH39" i="24"/>
  <c r="AH48" i="24"/>
  <c r="R62" i="24"/>
  <c r="Y77" i="24"/>
  <c r="G41" i="24"/>
  <c r="B48" i="24"/>
  <c r="Y58" i="24"/>
  <c r="AH66" i="24"/>
  <c r="AA79" i="24"/>
  <c r="R41" i="24"/>
  <c r="AA58" i="24"/>
  <c r="Y86" i="24"/>
  <c r="Y52" i="24"/>
  <c r="AB70" i="24"/>
  <c r="D44" i="24"/>
  <c r="AG38" i="24"/>
  <c r="AB81" i="24"/>
  <c r="Z38" i="24"/>
  <c r="AG34" i="24"/>
  <c r="L41" i="24"/>
  <c r="AH21" i="24"/>
  <c r="Z27" i="24"/>
  <c r="AB29" i="24"/>
  <c r="Z37" i="24"/>
  <c r="Y23" i="24"/>
  <c r="AL23" i="24"/>
  <c r="AG57" i="24"/>
  <c r="AB35" i="24"/>
  <c r="AG54" i="24"/>
  <c r="AA73" i="24"/>
  <c r="AA51" i="24"/>
  <c r="AH45" i="24"/>
  <c r="Y24" i="24"/>
  <c r="Z64" i="24"/>
  <c r="AB44" i="24"/>
  <c r="Z24" i="24"/>
  <c r="AB25" i="24"/>
  <c r="Z15" i="24"/>
  <c r="R32" i="24"/>
  <c r="S32" i="24"/>
  <c r="B44" i="24"/>
  <c r="G47" i="24"/>
  <c r="AB73" i="24"/>
  <c r="AB46" i="24"/>
  <c r="Y65" i="24"/>
  <c r="AB37" i="24"/>
  <c r="Y79" i="24"/>
  <c r="AG66" i="24"/>
  <c r="Z79" i="24"/>
  <c r="AG59" i="24"/>
  <c r="R27" i="24"/>
  <c r="S27" i="24"/>
  <c r="J41" i="24"/>
  <c r="I41" i="24"/>
  <c r="A41" i="24"/>
  <c r="R34" i="24"/>
  <c r="S34" i="24"/>
  <c r="AA48" i="24"/>
  <c r="Y78" i="24"/>
  <c r="AB67" i="24"/>
  <c r="AG27" i="24"/>
  <c r="AH41" i="24"/>
  <c r="J43" i="24"/>
  <c r="R15" i="24"/>
  <c r="S15" i="24"/>
  <c r="AB18" i="24"/>
  <c r="R45" i="24"/>
  <c r="G45" i="24"/>
  <c r="AG69" i="24"/>
  <c r="Y81" i="24"/>
  <c r="AH36" i="24"/>
  <c r="R43" i="24"/>
  <c r="AB43" i="24"/>
  <c r="AA85" i="24"/>
  <c r="Y59" i="24"/>
  <c r="AA54" i="24"/>
  <c r="R19" i="24"/>
  <c r="S19" i="24"/>
  <c r="AH30" i="24"/>
  <c r="R65" i="24"/>
  <c r="AB82" i="24"/>
  <c r="AB26" i="24"/>
  <c r="R57" i="24"/>
  <c r="AG65" i="24"/>
  <c r="Y39" i="24"/>
  <c r="AB21" i="24"/>
  <c r="AG16" i="24"/>
  <c r="AI16" i="24"/>
  <c r="AA21" i="24"/>
  <c r="AA16" i="24"/>
  <c r="AA34" i="24"/>
  <c r="H43" i="24"/>
  <c r="Z42" i="24"/>
  <c r="AB63" i="24"/>
  <c r="AG26" i="24"/>
  <c r="AA37" i="24"/>
  <c r="Y50" i="24"/>
  <c r="R52" i="24"/>
  <c r="AA81" i="24"/>
  <c r="AA49" i="24"/>
  <c r="AH68" i="24"/>
  <c r="AH43" i="24"/>
  <c r="Y37" i="24"/>
  <c r="Y75" i="24"/>
  <c r="D45" i="24"/>
  <c r="R50" i="24"/>
  <c r="AH15" i="24"/>
  <c r="AB27" i="24"/>
  <c r="AH28" i="24"/>
  <c r="AL28" i="24"/>
  <c r="AK28" i="24"/>
  <c r="AH35" i="24"/>
  <c r="AA43" i="24"/>
  <c r="F42" i="24"/>
  <c r="AG64" i="24"/>
  <c r="AH42" i="24"/>
  <c r="Z60" i="24"/>
  <c r="Y83" i="24"/>
  <c r="AB62" i="24"/>
  <c r="AH56" i="24"/>
  <c r="AB51" i="24"/>
  <c r="AG45" i="24"/>
  <c r="Z39" i="24"/>
  <c r="Z28" i="24"/>
  <c r="K46" i="24"/>
  <c r="AB42" i="24"/>
  <c r="R63" i="24"/>
  <c r="Z59" i="24"/>
  <c r="AB60" i="24"/>
  <c r="D47" i="24"/>
  <c r="AA70" i="24"/>
  <c r="R16" i="24"/>
  <c r="S16" i="24"/>
  <c r="AH53" i="24"/>
  <c r="R51" i="24"/>
  <c r="F46" i="24"/>
  <c r="AA78" i="24"/>
  <c r="Y71" i="24"/>
  <c r="L47" i="24"/>
  <c r="AA41" i="24"/>
  <c r="AB53" i="24"/>
  <c r="AA33" i="24"/>
  <c r="Y54" i="24"/>
  <c r="R20" i="24"/>
  <c r="S20" i="24"/>
  <c r="Z54" i="24"/>
  <c r="B47" i="24"/>
  <c r="AH63" i="24"/>
  <c r="AB72" i="24"/>
  <c r="AH24" i="24"/>
  <c r="Z20" i="24"/>
  <c r="Y56" i="24"/>
  <c r="Y68" i="24"/>
  <c r="R28" i="24"/>
  <c r="S28" i="24"/>
  <c r="AG15" i="24"/>
  <c r="Y21" i="24"/>
  <c r="AH34" i="24"/>
  <c r="AB49" i="24"/>
  <c r="AB52" i="24"/>
  <c r="Z83" i="24"/>
  <c r="D43" i="24"/>
  <c r="AB41" i="24"/>
  <c r="Y64" i="24"/>
  <c r="Y42" i="24"/>
  <c r="AH59" i="24"/>
  <c r="Y82" i="24"/>
  <c r="AB61" i="24"/>
  <c r="AG55" i="24"/>
  <c r="AB48" i="24"/>
  <c r="AA42" i="24"/>
  <c r="AA83" i="24"/>
  <c r="R26" i="24"/>
  <c r="S26" i="24"/>
  <c r="AA26" i="24"/>
  <c r="Z34" i="24"/>
  <c r="AG50" i="24"/>
  <c r="Y53" i="24"/>
  <c r="Z82" i="24"/>
  <c r="Z50" i="24"/>
  <c r="AA69" i="24"/>
  <c r="AA44" i="24"/>
  <c r="E41" i="24"/>
  <c r="AB76" i="24"/>
  <c r="Z46" i="24"/>
  <c r="Y55" i="24"/>
  <c r="R17" i="24"/>
  <c r="S17" i="24"/>
  <c r="AB28" i="24"/>
  <c r="AG28" i="24"/>
  <c r="AJ28" i="24"/>
  <c r="H41" i="24"/>
  <c r="D42" i="24"/>
  <c r="Z81" i="24"/>
  <c r="AB54" i="24"/>
  <c r="AA36" i="24"/>
  <c r="R24" i="24"/>
  <c r="S24" i="24"/>
  <c r="AG29" i="24"/>
  <c r="E47" i="24"/>
  <c r="Y84" i="24"/>
  <c r="Y70" i="24"/>
  <c r="B42" i="24"/>
  <c r="F48" i="24"/>
  <c r="Z18" i="24"/>
  <c r="Y40" i="24"/>
  <c r="AA80" i="24"/>
  <c r="Y85" i="24"/>
  <c r="B45" i="24"/>
  <c r="Y62" i="24"/>
  <c r="AG35" i="24"/>
  <c r="AJ35" i="24"/>
  <c r="AG51" i="24"/>
  <c r="Z80" i="24"/>
  <c r="AH67" i="24"/>
  <c r="J46" i="24"/>
  <c r="R47" i="24"/>
  <c r="AA23" i="24"/>
  <c r="AB79" i="24"/>
  <c r="B41" i="24"/>
  <c r="AA32" i="24"/>
  <c r="L45" i="24"/>
  <c r="L42" i="24"/>
  <c r="I42" i="24"/>
  <c r="A42" i="24"/>
  <c r="K44" i="24"/>
  <c r="I44" i="24"/>
  <c r="A44" i="24"/>
  <c r="R40" i="24"/>
  <c r="U25" i="24"/>
  <c r="F20" i="24"/>
  <c r="F31" i="24"/>
  <c r="F15" i="24"/>
  <c r="AA84" i="24"/>
  <c r="AH22" i="24"/>
  <c r="AL22" i="24"/>
  <c r="AG70" i="24"/>
  <c r="AH57" i="24"/>
  <c r="AB22" i="24"/>
  <c r="AB59" i="24"/>
  <c r="Y27" i="24"/>
  <c r="AI27" i="24"/>
  <c r="Y49" i="24"/>
  <c r="AB84" i="24"/>
  <c r="B43" i="24"/>
  <c r="AB15" i="24"/>
  <c r="Z73" i="24"/>
  <c r="AG48" i="24"/>
  <c r="Y33" i="24"/>
  <c r="AJ33" i="24"/>
  <c r="Z19" i="24"/>
  <c r="Y69" i="24"/>
  <c r="Y47" i="24"/>
  <c r="Z75" i="24"/>
  <c r="AH38" i="24"/>
  <c r="Y34" i="24"/>
  <c r="AG30" i="24"/>
  <c r="AH27" i="24"/>
  <c r="AK27" i="24"/>
  <c r="Y80" i="24"/>
  <c r="AA64" i="24"/>
  <c r="AB34" i="24"/>
  <c r="D46" i="24"/>
  <c r="E46" i="24"/>
  <c r="AH29" i="24"/>
  <c r="AA59" i="24"/>
  <c r="AH37" i="24"/>
  <c r="AH26" i="24"/>
  <c r="AL18" i="24"/>
  <c r="AK18" i="24"/>
  <c r="AN28" i="24"/>
  <c r="X28" i="24"/>
  <c r="V28" i="24"/>
  <c r="X27" i="24"/>
  <c r="W27" i="24"/>
  <c r="AN27" i="24"/>
  <c r="U27" i="24"/>
  <c r="V27" i="24"/>
  <c r="T27" i="24"/>
  <c r="AL26" i="24"/>
  <c r="AI28" i="24"/>
  <c r="AF28" i="24"/>
  <c r="I46" i="24"/>
  <c r="A46" i="24"/>
  <c r="T30" i="24"/>
  <c r="W21" i="24"/>
  <c r="AK22" i="24"/>
  <c r="AI33" i="24"/>
  <c r="AK33" i="24"/>
  <c r="AL33" i="24"/>
  <c r="AK15" i="24"/>
  <c r="AI15" i="24"/>
  <c r="AF15" i="24"/>
  <c r="AL15" i="24"/>
  <c r="AJ15" i="24"/>
  <c r="AL31" i="24"/>
  <c r="AI31" i="24"/>
  <c r="AK31" i="24"/>
  <c r="AJ31" i="24"/>
  <c r="AJ20" i="24"/>
  <c r="AJ30" i="24"/>
  <c r="T16" i="24"/>
  <c r="X16" i="24"/>
  <c r="W16" i="24"/>
  <c r="V16" i="24"/>
  <c r="AN16" i="24"/>
  <c r="U16" i="24"/>
  <c r="AA14" i="24"/>
  <c r="AJ23" i="24"/>
  <c r="AK23" i="24"/>
  <c r="AI23" i="24"/>
  <c r="AK19" i="24"/>
  <c r="AL19" i="24"/>
  <c r="AI19" i="24"/>
  <c r="AF19" i="24"/>
  <c r="AJ19" i="24"/>
  <c r="AK29" i="24"/>
  <c r="AK34" i="24"/>
  <c r="AI34" i="24"/>
  <c r="AJ34" i="24"/>
  <c r="AF34" i="24"/>
  <c r="AL34" i="24"/>
  <c r="AJ25" i="24"/>
  <c r="V17" i="24"/>
  <c r="AK24" i="24"/>
  <c r="AL24" i="24"/>
  <c r="AI24" i="24"/>
  <c r="AJ24" i="24"/>
  <c r="AL16" i="24"/>
  <c r="AJ17" i="24"/>
  <c r="AL17" i="24"/>
  <c r="AK17" i="24"/>
  <c r="AK36" i="24"/>
  <c r="AJ36" i="24"/>
  <c r="AL36" i="24"/>
  <c r="AL27" i="24"/>
  <c r="AJ27" i="24"/>
  <c r="AJ22" i="24"/>
  <c r="AF22" i="24"/>
  <c r="X26" i="24"/>
  <c r="T26" i="24"/>
  <c r="U26" i="24"/>
  <c r="AL21" i="24"/>
  <c r="AF21" i="24"/>
  <c r="AJ21" i="24"/>
  <c r="AK21" i="24"/>
  <c r="AI21" i="24"/>
  <c r="X33" i="24"/>
  <c r="AN33" i="24"/>
  <c r="V33" i="24"/>
  <c r="W33" i="24"/>
  <c r="U33" i="24"/>
  <c r="T33" i="24"/>
  <c r="AL32" i="24"/>
  <c r="AI32" i="24"/>
  <c r="T22" i="24"/>
  <c r="W22" i="24"/>
  <c r="X22" i="24"/>
  <c r="AI35" i="24"/>
  <c r="AK35" i="24"/>
  <c r="AL35" i="24"/>
  <c r="W18" i="24"/>
  <c r="AF31" i="24"/>
  <c r="AB11" i="24"/>
  <c r="AD8" i="24"/>
  <c r="AC11" i="24"/>
  <c r="R10" i="24"/>
  <c r="S10" i="24"/>
  <c r="X10" i="24"/>
  <c r="AG13" i="24"/>
  <c r="AA12" i="24"/>
  <c r="AG7" i="24"/>
  <c r="AH7" i="24"/>
  <c r="AK7" i="24"/>
  <c r="AE11" i="24"/>
  <c r="AC9" i="24"/>
  <c r="AG10" i="24"/>
  <c r="AJ10" i="24"/>
  <c r="Y10" i="24"/>
  <c r="AC14" i="24"/>
  <c r="AH10" i="24"/>
  <c r="Z13" i="24"/>
  <c r="AG14" i="24"/>
  <c r="AG9" i="24"/>
  <c r="AG11" i="24"/>
  <c r="AJ11" i="24"/>
  <c r="AH9" i="24"/>
  <c r="Y14" i="24"/>
  <c r="AE14" i="24"/>
  <c r="AD14" i="24"/>
  <c r="AB13" i="24"/>
  <c r="R8" i="24"/>
  <c r="S8" i="24"/>
  <c r="U8" i="24"/>
  <c r="Z12" i="24"/>
  <c r="AE12" i="24"/>
  <c r="AB10" i="24"/>
  <c r="AD12" i="24"/>
  <c r="R14" i="24"/>
  <c r="S14" i="24"/>
  <c r="AB12" i="24"/>
  <c r="AH8" i="24"/>
  <c r="AH11" i="24"/>
  <c r="AL11" i="24"/>
  <c r="AF11" i="24"/>
  <c r="R9" i="24"/>
  <c r="S9" i="24"/>
  <c r="W9" i="24"/>
  <c r="AB8" i="24"/>
  <c r="Z11" i="24"/>
  <c r="R13" i="24"/>
  <c r="S13" i="24"/>
  <c r="T13" i="24"/>
  <c r="Y9" i="24"/>
  <c r="AD13" i="24"/>
  <c r="AD7" i="24"/>
  <c r="Y13" i="24"/>
  <c r="AE8" i="24"/>
  <c r="AG8" i="24"/>
  <c r="Z8" i="24"/>
  <c r="R12" i="24"/>
  <c r="S12" i="24"/>
  <c r="AD9" i="24"/>
  <c r="R11" i="24"/>
  <c r="S11" i="24"/>
  <c r="X11" i="24"/>
  <c r="AB14" i="24"/>
  <c r="AC7" i="24"/>
  <c r="AE13" i="24"/>
  <c r="AB7" i="24"/>
  <c r="AA11" i="24"/>
  <c r="AD11" i="24"/>
  <c r="AB9" i="24"/>
  <c r="Y7" i="24"/>
  <c r="AI7" i="24"/>
  <c r="AH14" i="24"/>
  <c r="AH13" i="24"/>
  <c r="AL13" i="24"/>
  <c r="AH12" i="24"/>
  <c r="AK12" i="24"/>
  <c r="AC10" i="24"/>
  <c r="Z7" i="24"/>
  <c r="AE10" i="24"/>
  <c r="Z10" i="24"/>
  <c r="AC8" i="24"/>
  <c r="AA10" i="24"/>
  <c r="Y12" i="24"/>
  <c r="Y8" i="24"/>
  <c r="AG12" i="24"/>
  <c r="AI12" i="24"/>
  <c r="AA13" i="24"/>
  <c r="R7" i="24"/>
  <c r="S7" i="24"/>
  <c r="AC13" i="24"/>
  <c r="Z9" i="24"/>
  <c r="AE7" i="24"/>
  <c r="Y11" i="24"/>
  <c r="AK11" i="24"/>
  <c r="AA7" i="24"/>
  <c r="AE9" i="24"/>
  <c r="AC12" i="24"/>
  <c r="AA9" i="24"/>
  <c r="AA8" i="24"/>
  <c r="AD10" i="24"/>
  <c r="Z14" i="24"/>
  <c r="AL12" i="24"/>
  <c r="AI10" i="24"/>
  <c r="AK10" i="24"/>
  <c r="AL10" i="24"/>
  <c r="AI8" i="24"/>
  <c r="V11" i="24"/>
  <c r="AI9" i="24"/>
  <c r="U14" i="24"/>
  <c r="V31" i="24"/>
  <c r="W31" i="24"/>
  <c r="X31" i="24"/>
  <c r="U7" i="24"/>
  <c r="X9" i="24"/>
  <c r="T9" i="24"/>
  <c r="X13" i="24"/>
  <c r="AN13" i="24"/>
  <c r="T10" i="24"/>
  <c r="AN10" i="24"/>
  <c r="AF23" i="24"/>
  <c r="V29" i="24"/>
  <c r="T29" i="24"/>
  <c r="AN29" i="24"/>
  <c r="X29" i="24"/>
  <c r="T12" i="24"/>
  <c r="U34" i="24"/>
  <c r="V34" i="24"/>
  <c r="AN23" i="24"/>
  <c r="U15" i="24"/>
  <c r="V14" i="24"/>
  <c r="X12" i="24"/>
  <c r="AL14" i="24"/>
  <c r="X34" i="24"/>
  <c r="AK16" i="24"/>
  <c r="T19" i="24"/>
  <c r="AN19" i="24"/>
  <c r="T21" i="24"/>
  <c r="X21" i="24"/>
  <c r="AI30" i="24"/>
  <c r="AI26" i="24"/>
  <c r="AJ12" i="24"/>
  <c r="U18" i="24"/>
  <c r="AJ16" i="24"/>
  <c r="AF16" i="24"/>
  <c r="V19" i="24"/>
  <c r="U19" i="24"/>
  <c r="AK26" i="24"/>
  <c r="W11" i="24"/>
  <c r="AJ7" i="24"/>
  <c r="AF7" i="24"/>
  <c r="AN18" i="24"/>
  <c r="T18" i="24"/>
  <c r="T20" i="24"/>
  <c r="AN17" i="24"/>
  <c r="X17" i="24"/>
  <c r="T32" i="24"/>
  <c r="T23" i="24"/>
  <c r="X15" i="24"/>
  <c r="T15" i="24"/>
  <c r="AJ26" i="24"/>
  <c r="W28" i="24"/>
  <c r="T28" i="24"/>
  <c r="AK30" i="24"/>
  <c r="W14" i="24"/>
  <c r="AJ9" i="24"/>
  <c r="AL7" i="24"/>
  <c r="U12" i="24"/>
  <c r="X8" i="24"/>
  <c r="V18" i="24"/>
  <c r="U17" i="24"/>
  <c r="AL29" i="24"/>
  <c r="X32" i="24"/>
  <c r="AL30" i="24"/>
  <c r="AF30" i="24"/>
  <c r="AN21" i="24"/>
  <c r="U23" i="24"/>
  <c r="V15" i="24"/>
  <c r="AI29" i="24"/>
  <c r="U28" i="24"/>
  <c r="I45" i="24"/>
  <c r="A45" i="24"/>
  <c r="AJ18" i="24"/>
  <c r="AF18" i="24"/>
  <c r="AF26" i="24"/>
  <c r="AF12" i="24"/>
  <c r="AM71" i="24"/>
  <c r="AM47" i="24"/>
  <c r="AM39" i="24"/>
  <c r="AM49" i="24"/>
  <c r="AM11" i="24"/>
  <c r="AM27" i="24"/>
  <c r="AM46" i="24"/>
  <c r="AM7" i="24"/>
  <c r="AM15" i="24"/>
  <c r="AM59" i="24"/>
  <c r="AM30" i="24"/>
  <c r="AM18" i="24"/>
  <c r="AM55" i="24"/>
  <c r="AM40" i="24"/>
  <c r="AM26" i="24"/>
  <c r="AM29" i="24"/>
  <c r="AN11" i="24"/>
  <c r="U11" i="24"/>
  <c r="T11" i="24"/>
  <c r="AJ13" i="24"/>
  <c r="AI13" i="24"/>
  <c r="AK13" i="24"/>
  <c r="W13" i="24"/>
  <c r="U13" i="24"/>
  <c r="V13" i="24"/>
  <c r="AF33" i="24"/>
  <c r="U32" i="24"/>
  <c r="W32" i="24"/>
  <c r="AN32" i="24"/>
  <c r="V32" i="24"/>
  <c r="AN8" i="24"/>
  <c r="T8" i="24"/>
  <c r="V8" i="24"/>
  <c r="AN24" i="24"/>
  <c r="V24" i="24"/>
  <c r="U24" i="24"/>
  <c r="W24" i="24"/>
  <c r="T24" i="24"/>
  <c r="X24" i="24"/>
  <c r="AN20" i="24"/>
  <c r="V20" i="24"/>
  <c r="W20" i="24"/>
  <c r="X20" i="24"/>
  <c r="U20" i="24"/>
  <c r="T34" i="24"/>
  <c r="W34" i="24"/>
  <c r="AN34" i="24"/>
  <c r="X23" i="24"/>
  <c r="V23" i="24"/>
  <c r="W23" i="24"/>
  <c r="T31" i="24"/>
  <c r="U31" i="24"/>
  <c r="AN31" i="24"/>
  <c r="W19" i="24"/>
  <c r="X19" i="24"/>
  <c r="AN15" i="24"/>
  <c r="W15" i="24"/>
  <c r="W29" i="24"/>
  <c r="U29" i="24"/>
  <c r="W8" i="24"/>
  <c r="V7" i="24"/>
  <c r="W7" i="24"/>
  <c r="X7" i="24"/>
  <c r="AN12" i="24"/>
  <c r="W12" i="24"/>
  <c r="V12" i="24"/>
  <c r="AM9" i="24"/>
  <c r="AK9" i="24"/>
  <c r="AL9" i="24"/>
  <c r="AF9" i="24"/>
  <c r="U9" i="24"/>
  <c r="V9" i="24"/>
  <c r="AN9" i="24"/>
  <c r="AN14" i="24"/>
  <c r="X14" i="24"/>
  <c r="T14" i="24"/>
  <c r="W10" i="24"/>
  <c r="U10" i="24"/>
  <c r="V10" i="24"/>
  <c r="AI11" i="24"/>
  <c r="AJ8" i="24"/>
  <c r="I43" i="24"/>
  <c r="A43" i="24"/>
  <c r="AK32" i="24"/>
  <c r="AF32" i="24"/>
  <c r="AJ29" i="24"/>
  <c r="AF29" i="24"/>
  <c r="AF20" i="24"/>
  <c r="AM42" i="24"/>
  <c r="AM28" i="24"/>
  <c r="AM16" i="24"/>
  <c r="AM61" i="24"/>
  <c r="AM36" i="24"/>
  <c r="AM38" i="24"/>
  <c r="AM68" i="24"/>
  <c r="AM57" i="24"/>
  <c r="AM19" i="24"/>
  <c r="AM60" i="24"/>
  <c r="AM56" i="24"/>
  <c r="AM13" i="24"/>
  <c r="AM44" i="24"/>
  <c r="AM65" i="24"/>
  <c r="AM12" i="24"/>
  <c r="AM22" i="24"/>
  <c r="AM69" i="24"/>
  <c r="AM41" i="24"/>
  <c r="AM58" i="24"/>
  <c r="AM70" i="24"/>
  <c r="AM8" i="24"/>
  <c r="AM20" i="24"/>
  <c r="AM33" i="24"/>
  <c r="AM10" i="24"/>
  <c r="AM35" i="24"/>
  <c r="AM50" i="24"/>
  <c r="AM23" i="24"/>
  <c r="AM24" i="24"/>
  <c r="AM21" i="24"/>
  <c r="AM43" i="24"/>
  <c r="AM64" i="24"/>
  <c r="AM14" i="24"/>
  <c r="AM52" i="24"/>
  <c r="AM54" i="24"/>
  <c r="AM31" i="24"/>
  <c r="AM48" i="24"/>
  <c r="AM32" i="24"/>
  <c r="AM51" i="24"/>
  <c r="AM34" i="24"/>
  <c r="AM37" i="24"/>
  <c r="AM67" i="24"/>
  <c r="AM53" i="24"/>
  <c r="AM62" i="24"/>
  <c r="AM25" i="24"/>
  <c r="AM17" i="24"/>
  <c r="AM45" i="24"/>
  <c r="AF13" i="24"/>
  <c r="AF27" i="24"/>
  <c r="AF36" i="24"/>
  <c r="AK14" i="24"/>
  <c r="AI14" i="24"/>
  <c r="AJ14" i="24"/>
  <c r="T17" i="24"/>
  <c r="W17" i="24"/>
  <c r="AF17" i="24"/>
  <c r="AN22" i="24"/>
  <c r="U22" i="24"/>
  <c r="V22" i="24"/>
  <c r="AF10" i="24"/>
  <c r="AN7" i="24"/>
  <c r="T7" i="24"/>
  <c r="AL8" i="24"/>
  <c r="AK8" i="24"/>
  <c r="AF8" i="24"/>
  <c r="AF35" i="24"/>
  <c r="W26" i="24"/>
  <c r="AN26" i="24"/>
  <c r="V26" i="24"/>
  <c r="AF24" i="24"/>
  <c r="W30" i="24"/>
  <c r="X30" i="24"/>
  <c r="AN30" i="24"/>
  <c r="V30" i="24"/>
  <c r="U30" i="24"/>
  <c r="AF25" i="24"/>
  <c r="V21" i="24"/>
  <c r="U21" i="24"/>
  <c r="V25" i="24"/>
  <c r="AF14" i="24"/>
  <c r="C2" i="17"/>
  <c r="F2" i="17"/>
  <c r="I2" i="17"/>
  <c r="C3" i="17"/>
  <c r="F3" i="17"/>
  <c r="I3" i="17"/>
  <c r="C4" i="17"/>
  <c r="F4" i="17"/>
  <c r="I4" i="17"/>
  <c r="C5" i="17"/>
  <c r="F5" i="17"/>
  <c r="I5" i="17"/>
  <c r="C6" i="17"/>
  <c r="F6" i="17"/>
  <c r="I6" i="17"/>
  <c r="C7" i="17"/>
  <c r="F7" i="17"/>
  <c r="I7" i="17"/>
  <c r="C8" i="17"/>
  <c r="F8" i="17"/>
  <c r="I8" i="17"/>
  <c r="C9" i="17"/>
  <c r="F9" i="17"/>
  <c r="I9" i="17"/>
  <c r="C10" i="17"/>
  <c r="F10" i="17"/>
  <c r="I10" i="17"/>
  <c r="C11" i="17"/>
  <c r="F11" i="17"/>
  <c r="I11" i="17"/>
  <c r="C12" i="17"/>
  <c r="F12" i="17"/>
  <c r="I12" i="17"/>
  <c r="C13" i="17"/>
  <c r="F13" i="17"/>
  <c r="I13" i="17"/>
  <c r="C14" i="17"/>
  <c r="F14" i="17"/>
  <c r="I14" i="17"/>
  <c r="C15" i="17"/>
  <c r="F15" i="17"/>
  <c r="I15" i="17"/>
  <c r="C16" i="17"/>
  <c r="F16" i="17"/>
  <c r="I16" i="17"/>
  <c r="C17" i="17"/>
  <c r="F17" i="17"/>
  <c r="I17" i="17"/>
  <c r="C18" i="17"/>
  <c r="F18" i="17"/>
  <c r="I18" i="17"/>
  <c r="C19" i="17"/>
  <c r="F19" i="17"/>
  <c r="I19" i="17"/>
  <c r="C20" i="17"/>
  <c r="F20" i="17"/>
  <c r="I20" i="17"/>
  <c r="C21" i="17"/>
  <c r="F21" i="17"/>
  <c r="I21" i="17"/>
  <c r="C22" i="17"/>
  <c r="F22" i="17"/>
  <c r="I22" i="17"/>
  <c r="C23" i="17"/>
  <c r="F23" i="17"/>
  <c r="I23" i="17"/>
  <c r="C24" i="17"/>
  <c r="F24" i="17"/>
  <c r="I24" i="17"/>
  <c r="C25" i="17"/>
  <c r="F25" i="17"/>
  <c r="I25" i="17"/>
  <c r="C26" i="17"/>
  <c r="F26" i="17"/>
  <c r="I26" i="17"/>
  <c r="C27" i="17"/>
  <c r="F27" i="17"/>
  <c r="I27" i="17"/>
  <c r="C28" i="17"/>
  <c r="F28" i="17"/>
  <c r="I28" i="17"/>
  <c r="C29" i="17"/>
  <c r="F29" i="17"/>
  <c r="I29" i="17"/>
  <c r="C30" i="17"/>
  <c r="F30" i="17"/>
  <c r="I30" i="17"/>
  <c r="C31" i="17"/>
  <c r="F31" i="17"/>
  <c r="I31" i="17"/>
  <c r="C32" i="17"/>
  <c r="F32" i="17"/>
  <c r="I32" i="17"/>
  <c r="C33" i="17"/>
  <c r="F33" i="17"/>
  <c r="I33" i="17"/>
  <c r="C34" i="17"/>
  <c r="F34" i="17"/>
  <c r="I34" i="17"/>
  <c r="C35" i="17"/>
  <c r="F35" i="17"/>
  <c r="I35" i="17"/>
  <c r="C36" i="17"/>
  <c r="F36" i="17"/>
  <c r="I36" i="17"/>
  <c r="C37" i="17"/>
  <c r="F37" i="17"/>
  <c r="I37" i="17"/>
  <c r="C38" i="17"/>
  <c r="F38" i="17"/>
  <c r="I38" i="17"/>
  <c r="C39" i="17"/>
  <c r="F39" i="17"/>
  <c r="I39" i="17"/>
  <c r="C40" i="17"/>
  <c r="F40" i="17"/>
  <c r="I40" i="17"/>
  <c r="C41" i="17"/>
  <c r="F41" i="17"/>
  <c r="I41" i="17"/>
  <c r="C42" i="17"/>
  <c r="F42" i="17"/>
  <c r="I42" i="17"/>
  <c r="C43" i="17"/>
  <c r="F43" i="17"/>
  <c r="I43" i="17"/>
  <c r="C44" i="17"/>
  <c r="F44" i="17"/>
  <c r="I44" i="17"/>
  <c r="C45" i="17"/>
  <c r="F45" i="17"/>
  <c r="I45" i="17"/>
  <c r="C46" i="17"/>
  <c r="F46" i="17"/>
  <c r="I46" i="17"/>
  <c r="C47" i="17"/>
  <c r="F47" i="17"/>
  <c r="I47" i="17"/>
  <c r="C48" i="17"/>
  <c r="F48" i="17"/>
  <c r="I48" i="17"/>
  <c r="C49" i="17"/>
  <c r="F49" i="17"/>
  <c r="I49" i="17"/>
  <c r="C50" i="17"/>
  <c r="F50" i="17"/>
  <c r="I50" i="17"/>
  <c r="C51" i="17"/>
  <c r="F51" i="17"/>
  <c r="I51" i="17"/>
  <c r="C52" i="17"/>
  <c r="F52" i="17"/>
  <c r="I52" i="17"/>
  <c r="C53" i="17"/>
  <c r="F53" i="17"/>
  <c r="I53" i="17"/>
  <c r="C54" i="17"/>
  <c r="F54" i="17"/>
  <c r="I54" i="17"/>
  <c r="C55" i="17"/>
  <c r="F55" i="17"/>
  <c r="I55" i="17"/>
  <c r="C56" i="17"/>
  <c r="F56" i="17"/>
  <c r="I56" i="17"/>
  <c r="C57" i="17"/>
  <c r="F57" i="17"/>
  <c r="I57" i="17"/>
  <c r="C58" i="17"/>
  <c r="F58" i="17"/>
  <c r="I58" i="17"/>
  <c r="C59" i="17"/>
  <c r="F59" i="17"/>
  <c r="I59" i="17"/>
  <c r="C60" i="17"/>
  <c r="F60" i="17"/>
  <c r="I60" i="17"/>
  <c r="C61" i="17"/>
  <c r="F61" i="17"/>
  <c r="I61" i="17"/>
  <c r="C62" i="17"/>
  <c r="F62" i="17"/>
  <c r="I62" i="17"/>
  <c r="C63" i="17"/>
  <c r="F63" i="17"/>
  <c r="I63" i="17"/>
  <c r="C64" i="17"/>
  <c r="F64" i="17"/>
  <c r="I64" i="17"/>
  <c r="C65" i="17"/>
  <c r="F65" i="17"/>
  <c r="I65" i="17"/>
  <c r="C66" i="17"/>
  <c r="F66" i="17"/>
  <c r="I66" i="17"/>
  <c r="C67" i="17"/>
  <c r="F67" i="17"/>
  <c r="I67" i="17"/>
  <c r="C68" i="17"/>
  <c r="F68" i="17"/>
  <c r="I68" i="17"/>
  <c r="C69" i="17"/>
  <c r="F69" i="17"/>
  <c r="I69" i="17"/>
  <c r="C70" i="17"/>
  <c r="F70" i="17"/>
  <c r="I70" i="17"/>
  <c r="C71" i="17"/>
  <c r="F71" i="17"/>
  <c r="I71" i="17"/>
  <c r="C72" i="17"/>
  <c r="F72" i="17"/>
  <c r="I72" i="17"/>
  <c r="C73" i="17"/>
  <c r="F73" i="17"/>
  <c r="I73" i="17"/>
  <c r="C74" i="17"/>
  <c r="F74" i="17"/>
  <c r="I74" i="17"/>
  <c r="C75" i="17"/>
  <c r="F75" i="17"/>
  <c r="I75" i="17"/>
  <c r="C76" i="17"/>
  <c r="F76" i="17"/>
  <c r="I76" i="17"/>
  <c r="C77" i="17"/>
  <c r="F77" i="17"/>
  <c r="I77" i="17"/>
  <c r="C78" i="17"/>
  <c r="F78" i="17"/>
  <c r="I78" i="17"/>
  <c r="C79" i="17"/>
  <c r="F79" i="17"/>
  <c r="I79" i="17"/>
  <c r="C80" i="17"/>
  <c r="F80" i="17"/>
  <c r="I80" i="17"/>
  <c r="C81" i="17"/>
  <c r="F81" i="17"/>
  <c r="I81" i="17"/>
  <c r="C82" i="17"/>
  <c r="F82" i="17"/>
  <c r="I82" i="17"/>
  <c r="C83" i="17"/>
  <c r="F83" i="17"/>
  <c r="I83" i="17"/>
  <c r="C84" i="17"/>
  <c r="F84" i="17"/>
  <c r="I84" i="17"/>
  <c r="C85" i="17"/>
  <c r="F85" i="17"/>
  <c r="I85" i="17"/>
  <c r="C86" i="17"/>
  <c r="F86" i="17"/>
  <c r="I86" i="17"/>
  <c r="C87" i="17"/>
  <c r="F87" i="17"/>
  <c r="I87" i="17"/>
  <c r="C88" i="17"/>
  <c r="F88" i="17"/>
  <c r="I88" i="17"/>
  <c r="C89" i="17"/>
  <c r="F89" i="17"/>
  <c r="I89" i="17"/>
  <c r="C90" i="17"/>
  <c r="F90" i="17"/>
  <c r="I90" i="17"/>
  <c r="C91" i="17"/>
  <c r="F91" i="17"/>
  <c r="I91" i="17"/>
  <c r="C92" i="17"/>
  <c r="F92" i="17"/>
  <c r="I92" i="17"/>
  <c r="C93" i="17"/>
  <c r="F93" i="17"/>
  <c r="I93" i="17"/>
  <c r="C94" i="17"/>
  <c r="F94" i="17"/>
  <c r="I94" i="17"/>
  <c r="C95" i="17"/>
  <c r="F95" i="17"/>
  <c r="I95" i="17"/>
  <c r="C96" i="17"/>
  <c r="F96" i="17"/>
  <c r="I96" i="17"/>
  <c r="C97" i="17"/>
  <c r="F97" i="17"/>
  <c r="I97" i="17"/>
  <c r="C98" i="17"/>
  <c r="F98" i="17"/>
  <c r="I98" i="17"/>
  <c r="C99" i="17"/>
  <c r="F99" i="17"/>
  <c r="I99" i="17"/>
  <c r="C100" i="17"/>
  <c r="F100" i="17"/>
  <c r="I100" i="17"/>
  <c r="C101" i="17"/>
  <c r="F101" i="17"/>
  <c r="I101" i="17"/>
  <c r="C102" i="17"/>
  <c r="F102" i="17"/>
  <c r="I102" i="17"/>
  <c r="C103" i="17"/>
  <c r="F103" i="17"/>
  <c r="I103" i="17"/>
  <c r="C104" i="17"/>
  <c r="F104" i="17"/>
  <c r="I104" i="17"/>
  <c r="C105" i="17"/>
  <c r="F105" i="17"/>
  <c r="I105" i="17"/>
  <c r="C106" i="17"/>
  <c r="F106" i="17"/>
  <c r="I106" i="17"/>
  <c r="C107" i="17"/>
  <c r="F107" i="17"/>
  <c r="I107" i="17"/>
  <c r="C108" i="17"/>
  <c r="F108" i="17"/>
  <c r="I108" i="17"/>
  <c r="C109" i="17"/>
  <c r="F109" i="17"/>
  <c r="I109" i="17"/>
  <c r="I110" i="17"/>
  <c r="I111" i="17"/>
  <c r="I112" i="17"/>
  <c r="I113" i="17"/>
  <c r="I114" i="17"/>
  <c r="I115" i="17"/>
  <c r="I116" i="17"/>
  <c r="I117" i="17"/>
  <c r="I118" i="17"/>
  <c r="I119" i="17"/>
  <c r="I120" i="17"/>
  <c r="I121" i="17"/>
  <c r="I122" i="17"/>
  <c r="I123" i="17"/>
  <c r="I124" i="17"/>
  <c r="I125" i="17"/>
  <c r="I12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144" i="17"/>
  <c r="I145" i="17"/>
  <c r="I146" i="17"/>
  <c r="I147" i="17"/>
  <c r="I148" i="17"/>
  <c r="I149" i="17"/>
  <c r="I150" i="17"/>
  <c r="I151" i="17"/>
  <c r="I152" i="17"/>
  <c r="I153" i="17"/>
  <c r="I154" i="17"/>
  <c r="I155" i="17"/>
  <c r="I156" i="17"/>
  <c r="I157" i="17"/>
  <c r="I158" i="17"/>
  <c r="I159" i="17"/>
  <c r="I160" i="17"/>
  <c r="I161" i="17"/>
  <c r="I162" i="17"/>
  <c r="I163" i="17"/>
  <c r="I164" i="17"/>
  <c r="I165" i="17"/>
  <c r="I166" i="17"/>
  <c r="I167" i="17"/>
  <c r="I168" i="17"/>
  <c r="I169" i="17"/>
  <c r="I170" i="17"/>
  <c r="I171" i="17"/>
  <c r="I172" i="17"/>
  <c r="I173" i="17"/>
  <c r="I174" i="17"/>
  <c r="I175" i="17"/>
  <c r="I176" i="17"/>
  <c r="I177" i="17"/>
  <c r="I178" i="17"/>
  <c r="I179" i="17"/>
  <c r="I180" i="17"/>
  <c r="I181" i="17"/>
  <c r="I182" i="17"/>
  <c r="I183" i="17"/>
  <c r="I184" i="17"/>
  <c r="I185" i="17"/>
  <c r="I186" i="17"/>
  <c r="I187" i="17"/>
  <c r="I188" i="17"/>
  <c r="I189" i="17"/>
  <c r="I190" i="17"/>
  <c r="I191" i="17"/>
  <c r="I192" i="17"/>
  <c r="I193" i="17"/>
  <c r="I194" i="17"/>
  <c r="I195" i="17"/>
  <c r="I196" i="17"/>
  <c r="I197" i="17"/>
  <c r="I198" i="17"/>
  <c r="I199" i="17"/>
  <c r="I200" i="17"/>
  <c r="I201" i="17"/>
  <c r="I202" i="17"/>
  <c r="I203" i="17"/>
  <c r="I204" i="17"/>
  <c r="I205" i="17"/>
  <c r="I206" i="17"/>
  <c r="I207" i="17"/>
  <c r="I208" i="17"/>
  <c r="I209" i="17"/>
  <c r="I210" i="17"/>
  <c r="I211" i="17"/>
  <c r="I212" i="17"/>
  <c r="I213" i="17"/>
  <c r="I214" i="17"/>
  <c r="I215" i="17"/>
  <c r="I216" i="17"/>
  <c r="I217" i="17"/>
  <c r="I218" i="17"/>
  <c r="I219" i="17"/>
  <c r="I220" i="17"/>
  <c r="I221" i="17"/>
  <c r="I222" i="17"/>
  <c r="I223" i="17"/>
  <c r="I224" i="17"/>
  <c r="I225" i="17"/>
  <c r="I226" i="17"/>
  <c r="I227" i="17"/>
  <c r="I228" i="17"/>
  <c r="I229" i="17"/>
  <c r="I230" i="17"/>
  <c r="I231" i="17"/>
  <c r="I232" i="17"/>
  <c r="I233" i="17"/>
  <c r="I234" i="17"/>
  <c r="I235" i="17"/>
  <c r="I236" i="17"/>
  <c r="I237" i="17"/>
  <c r="I238" i="17"/>
  <c r="I239" i="17"/>
  <c r="I240" i="17"/>
  <c r="I241" i="17"/>
  <c r="I242" i="17"/>
  <c r="I243" i="17"/>
  <c r="I244" i="17"/>
  <c r="I245" i="17"/>
  <c r="I246" i="17"/>
  <c r="I247" i="17"/>
  <c r="I248" i="17"/>
  <c r="I249" i="17"/>
  <c r="I250" i="17"/>
  <c r="I251" i="17"/>
  <c r="I252" i="17"/>
  <c r="I253" i="17"/>
  <c r="I254" i="17"/>
  <c r="I255" i="17"/>
  <c r="I256" i="17"/>
  <c r="I257" i="17"/>
  <c r="I258" i="17"/>
  <c r="I259" i="17"/>
  <c r="I260" i="17"/>
  <c r="I261" i="17"/>
  <c r="I262" i="17"/>
  <c r="I263" i="17"/>
  <c r="I264" i="17"/>
  <c r="I265" i="17"/>
  <c r="I266" i="17"/>
  <c r="I267" i="17"/>
  <c r="I268" i="17"/>
  <c r="I269" i="17"/>
  <c r="I270" i="17"/>
  <c r="I271" i="17"/>
  <c r="I272" i="17"/>
  <c r="I273" i="17"/>
  <c r="I274" i="17"/>
  <c r="I275" i="17"/>
  <c r="I276" i="17"/>
  <c r="I277" i="17"/>
  <c r="I278" i="17"/>
  <c r="I279" i="17"/>
  <c r="I280" i="17"/>
  <c r="I281" i="17"/>
  <c r="I282" i="17"/>
  <c r="I283" i="17"/>
  <c r="I284" i="17"/>
  <c r="I285" i="17"/>
  <c r="I286" i="17"/>
  <c r="I287" i="17"/>
  <c r="I288" i="17"/>
  <c r="I289" i="17"/>
  <c r="I290" i="17"/>
  <c r="I291" i="17"/>
  <c r="I292" i="17"/>
  <c r="I293" i="17"/>
  <c r="I294" i="17"/>
  <c r="I295" i="17"/>
  <c r="I296" i="17"/>
  <c r="I297" i="17"/>
  <c r="I298" i="17"/>
  <c r="I299" i="17"/>
  <c r="I300" i="17"/>
  <c r="I301" i="17"/>
  <c r="I302" i="17"/>
  <c r="I303" i="17"/>
  <c r="I304" i="17"/>
  <c r="I305" i="17"/>
  <c r="I306" i="17"/>
  <c r="I307" i="17"/>
  <c r="I308" i="17"/>
  <c r="I309" i="17"/>
  <c r="I310" i="17"/>
  <c r="I311" i="17"/>
  <c r="I312" i="17"/>
  <c r="I313" i="17"/>
  <c r="I314" i="17"/>
  <c r="I315" i="17"/>
  <c r="I316" i="17"/>
  <c r="I317" i="17"/>
  <c r="I318" i="17"/>
  <c r="I319" i="17"/>
  <c r="I320" i="17"/>
  <c r="I321" i="17"/>
  <c r="I322" i="17"/>
  <c r="I323" i="17"/>
  <c r="I324" i="17"/>
  <c r="I325" i="17"/>
  <c r="I326" i="17"/>
  <c r="I327" i="17"/>
  <c r="I328" i="17"/>
  <c r="I329" i="17"/>
  <c r="I330" i="17"/>
  <c r="I331" i="17"/>
  <c r="I332" i="17"/>
  <c r="I333" i="17"/>
  <c r="I334" i="17"/>
  <c r="I335" i="17"/>
  <c r="I336" i="17"/>
  <c r="I337" i="17"/>
  <c r="I338" i="17"/>
  <c r="I339" i="17"/>
  <c r="I340" i="17"/>
  <c r="I341" i="17"/>
  <c r="I342" i="17"/>
  <c r="I343" i="17"/>
  <c r="I344" i="17"/>
  <c r="I345" i="17"/>
  <c r="I346" i="17"/>
  <c r="I347" i="17"/>
  <c r="I348" i="17"/>
  <c r="I349" i="17"/>
  <c r="I350" i="17"/>
  <c r="I351" i="17"/>
  <c r="I352" i="17"/>
  <c r="I353" i="17"/>
  <c r="I354" i="17"/>
  <c r="I355" i="17"/>
  <c r="I356" i="17"/>
  <c r="I357" i="17"/>
  <c r="I358" i="17"/>
  <c r="I359" i="17"/>
  <c r="I360" i="17"/>
  <c r="I361" i="17"/>
  <c r="I362" i="17"/>
  <c r="I363" i="17"/>
  <c r="I364" i="17"/>
  <c r="I365" i="17"/>
  <c r="I366" i="17"/>
  <c r="I367" i="17"/>
  <c r="I368" i="17"/>
  <c r="I369" i="17"/>
  <c r="I370" i="17"/>
  <c r="I371" i="17"/>
  <c r="I372" i="17"/>
  <c r="I373" i="17"/>
  <c r="I374" i="17"/>
  <c r="I375" i="17"/>
  <c r="I376" i="17"/>
  <c r="I377" i="17"/>
  <c r="I378" i="17"/>
  <c r="I379" i="17"/>
  <c r="I380" i="17"/>
  <c r="I381" i="17"/>
  <c r="I382" i="17"/>
  <c r="I383" i="17"/>
  <c r="I384" i="17"/>
  <c r="I385" i="17"/>
  <c r="I386" i="17"/>
  <c r="I387" i="17"/>
  <c r="I388" i="17"/>
  <c r="I389" i="17"/>
  <c r="I390" i="17"/>
  <c r="I391" i="17"/>
  <c r="I392" i="17"/>
  <c r="I393" i="17"/>
  <c r="I394" i="17"/>
  <c r="I395" i="17"/>
  <c r="I396" i="17"/>
  <c r="I397" i="17"/>
  <c r="I398" i="17"/>
  <c r="I399" i="17"/>
  <c r="I400" i="17"/>
  <c r="I401" i="17"/>
  <c r="I402" i="17"/>
  <c r="I403" i="17"/>
  <c r="I404" i="17"/>
  <c r="I405" i="17"/>
  <c r="I406" i="17"/>
  <c r="I407" i="17"/>
  <c r="I408" i="17"/>
  <c r="I409" i="17"/>
  <c r="I410" i="17"/>
  <c r="I411" i="17"/>
  <c r="I412" i="17"/>
  <c r="I413" i="17"/>
  <c r="I414" i="17"/>
  <c r="I415" i="17"/>
  <c r="I416" i="17"/>
  <c r="I417" i="17"/>
  <c r="I418" i="17"/>
  <c r="I419" i="17"/>
  <c r="I420" i="17"/>
  <c r="I421" i="17"/>
  <c r="I422" i="17"/>
  <c r="I423" i="17"/>
  <c r="I424" i="17"/>
  <c r="I425" i="17"/>
  <c r="I426" i="17"/>
  <c r="I427" i="17"/>
  <c r="I428" i="17"/>
  <c r="I429" i="17"/>
  <c r="I430" i="17"/>
  <c r="I431" i="17"/>
  <c r="I432" i="17"/>
  <c r="I433" i="17"/>
  <c r="I434" i="17"/>
  <c r="I435" i="17"/>
  <c r="I436" i="17"/>
  <c r="I437" i="17"/>
  <c r="I438" i="17"/>
  <c r="I439" i="17"/>
  <c r="I440" i="17"/>
  <c r="I441" i="17"/>
  <c r="I442" i="17"/>
  <c r="I443" i="17"/>
  <c r="I444" i="17"/>
  <c r="I445" i="17"/>
  <c r="I446" i="17"/>
  <c r="I447" i="17"/>
  <c r="I448" i="17"/>
  <c r="I449" i="17"/>
  <c r="I450" i="17"/>
  <c r="I451" i="17"/>
  <c r="I452" i="17"/>
  <c r="I453" i="17"/>
  <c r="I454" i="17"/>
  <c r="I455" i="17"/>
  <c r="I456" i="17"/>
  <c r="I457" i="17"/>
  <c r="I458" i="17"/>
  <c r="I459" i="17"/>
  <c r="I460" i="17"/>
  <c r="I461" i="17"/>
  <c r="I462" i="17"/>
  <c r="I463" i="17"/>
  <c r="I464" i="17"/>
  <c r="I465" i="17"/>
  <c r="I466" i="17"/>
  <c r="I467" i="17"/>
  <c r="I468" i="17"/>
  <c r="I469" i="17"/>
  <c r="I470" i="17"/>
  <c r="I471" i="17"/>
  <c r="I472" i="17"/>
  <c r="I473" i="17"/>
  <c r="I474" i="17"/>
  <c r="I475" i="17"/>
  <c r="I476" i="17"/>
  <c r="I477" i="17"/>
  <c r="I478" i="17"/>
  <c r="I479" i="17"/>
  <c r="I480" i="17"/>
  <c r="I481" i="17"/>
  <c r="I482" i="17"/>
  <c r="I483" i="17"/>
  <c r="I484" i="17"/>
  <c r="I485" i="17"/>
  <c r="I486" i="17"/>
  <c r="I487" i="17"/>
  <c r="I488" i="17"/>
  <c r="I489" i="17"/>
  <c r="I490" i="17"/>
  <c r="I491" i="17"/>
  <c r="I492" i="17"/>
  <c r="I493" i="17"/>
  <c r="I494" i="17"/>
  <c r="I495" i="17"/>
  <c r="I496" i="17"/>
  <c r="I497" i="17"/>
  <c r="I498" i="17"/>
  <c r="I499" i="17"/>
  <c r="I500" i="17"/>
  <c r="I501" i="17"/>
  <c r="I502" i="17"/>
  <c r="I503" i="17"/>
  <c r="I504" i="17"/>
  <c r="I505" i="17"/>
  <c r="I506" i="17"/>
  <c r="I507" i="17"/>
  <c r="I508" i="17"/>
  <c r="I509" i="17"/>
  <c r="I510" i="17"/>
  <c r="I511" i="17"/>
  <c r="I512" i="17"/>
  <c r="I513" i="17"/>
  <c r="I514" i="17"/>
  <c r="I515" i="17"/>
  <c r="I516" i="17"/>
  <c r="I517" i="17"/>
  <c r="I518" i="17"/>
  <c r="I519" i="17"/>
  <c r="I520" i="17"/>
  <c r="I521" i="17"/>
  <c r="I522" i="17"/>
  <c r="I523" i="17"/>
  <c r="I524" i="17"/>
  <c r="I525" i="17"/>
  <c r="I526" i="17"/>
  <c r="I527" i="17"/>
  <c r="I528" i="17"/>
  <c r="I529" i="17"/>
  <c r="I530" i="17"/>
  <c r="I531" i="17"/>
  <c r="I532" i="17"/>
  <c r="I533" i="17"/>
  <c r="I534" i="17"/>
  <c r="I535" i="17"/>
  <c r="I536" i="17"/>
  <c r="I537" i="17"/>
  <c r="I538" i="17"/>
  <c r="I539" i="17"/>
  <c r="I540" i="17"/>
  <c r="I541" i="17"/>
  <c r="I542" i="17"/>
  <c r="I543" i="17"/>
  <c r="I544" i="17"/>
  <c r="I545" i="17"/>
  <c r="I546" i="17"/>
  <c r="I547" i="17"/>
  <c r="I548" i="17"/>
  <c r="I549" i="17"/>
  <c r="I550" i="17"/>
  <c r="I551" i="17"/>
  <c r="I552" i="17"/>
  <c r="I553" i="17"/>
  <c r="I554" i="17"/>
  <c r="I555" i="17"/>
  <c r="I556" i="17"/>
  <c r="I557" i="17"/>
  <c r="I558" i="17"/>
  <c r="I559" i="17"/>
  <c r="I560" i="17"/>
  <c r="I561" i="17"/>
  <c r="I562" i="17"/>
  <c r="I563" i="17"/>
  <c r="I564" i="17"/>
  <c r="I565" i="17"/>
  <c r="I566" i="17"/>
  <c r="I567" i="17"/>
  <c r="I568" i="17"/>
  <c r="I569" i="17"/>
  <c r="I570" i="17"/>
  <c r="I571" i="17"/>
  <c r="I572" i="17"/>
  <c r="I573" i="17"/>
  <c r="I574" i="17"/>
  <c r="I575" i="17"/>
  <c r="I576" i="17"/>
  <c r="I577" i="17"/>
  <c r="I578" i="17"/>
  <c r="I579" i="17"/>
  <c r="I580" i="17"/>
  <c r="I581" i="17"/>
  <c r="I582" i="17"/>
  <c r="I583" i="17"/>
  <c r="I584" i="17"/>
  <c r="I585" i="17"/>
  <c r="I586" i="17"/>
  <c r="I587" i="17"/>
  <c r="I588" i="17"/>
  <c r="I589" i="17"/>
  <c r="I590" i="17"/>
  <c r="I591" i="17"/>
  <c r="I592" i="17"/>
  <c r="I593" i="17"/>
  <c r="I594" i="17"/>
  <c r="I595" i="17"/>
  <c r="I596" i="17"/>
  <c r="I597" i="17"/>
  <c r="I598" i="17"/>
  <c r="I599" i="17"/>
  <c r="I600" i="17"/>
  <c r="I601" i="17"/>
  <c r="I602" i="17"/>
  <c r="I603" i="17"/>
  <c r="I604" i="17"/>
  <c r="I605" i="17"/>
  <c r="I606" i="17"/>
  <c r="I607" i="17"/>
  <c r="I608" i="17"/>
  <c r="I609" i="17"/>
  <c r="I610" i="17"/>
  <c r="I611" i="17"/>
  <c r="I612" i="17"/>
  <c r="I613" i="17"/>
  <c r="I614" i="17"/>
  <c r="I615" i="17"/>
  <c r="I616" i="17"/>
  <c r="I617" i="17"/>
  <c r="I618" i="17"/>
  <c r="I619" i="17"/>
  <c r="I620" i="17"/>
  <c r="I621" i="17"/>
  <c r="I622" i="17"/>
  <c r="I623" i="17"/>
  <c r="I624" i="17"/>
  <c r="I625" i="17"/>
  <c r="I626" i="17"/>
  <c r="I627" i="17"/>
  <c r="I628" i="17"/>
  <c r="I629" i="17"/>
  <c r="I630" i="17"/>
  <c r="I631" i="17"/>
  <c r="I632" i="17"/>
  <c r="I633" i="17"/>
  <c r="I634" i="17"/>
  <c r="I635" i="17"/>
  <c r="I636" i="17"/>
  <c r="I637" i="17"/>
  <c r="I638" i="17"/>
  <c r="I639" i="17"/>
  <c r="I640" i="17"/>
  <c r="I641" i="17"/>
  <c r="I642" i="17"/>
  <c r="I643" i="17"/>
  <c r="I644" i="17"/>
  <c r="I645" i="17"/>
  <c r="I646" i="17"/>
  <c r="I647" i="17"/>
  <c r="I648" i="17"/>
  <c r="I649" i="17"/>
  <c r="I650" i="17"/>
  <c r="I651" i="17"/>
  <c r="I652" i="17"/>
  <c r="I653" i="17"/>
  <c r="I654" i="17"/>
  <c r="I655" i="17"/>
  <c r="I656" i="17"/>
  <c r="I657" i="17"/>
  <c r="I658" i="17"/>
  <c r="I659" i="17"/>
  <c r="I660" i="17"/>
  <c r="I661" i="17"/>
  <c r="I662" i="17"/>
  <c r="I663" i="17"/>
  <c r="I664" i="17"/>
  <c r="I665" i="17"/>
  <c r="I666" i="17"/>
  <c r="I667" i="17"/>
  <c r="I668" i="17"/>
  <c r="I669" i="17"/>
  <c r="I670" i="17"/>
  <c r="I671" i="17"/>
  <c r="I672" i="17"/>
  <c r="I673" i="17"/>
  <c r="I674" i="17"/>
  <c r="I675" i="17"/>
  <c r="I676" i="17"/>
  <c r="I677" i="17"/>
  <c r="I678" i="17"/>
  <c r="I679" i="17"/>
  <c r="I680" i="17"/>
  <c r="I681" i="17"/>
  <c r="I682" i="17"/>
  <c r="I683" i="17"/>
  <c r="I684" i="17"/>
  <c r="I685" i="17"/>
  <c r="I686" i="17"/>
  <c r="I687" i="17"/>
  <c r="I688" i="17"/>
  <c r="I689" i="17"/>
  <c r="I690" i="17"/>
  <c r="I691" i="17"/>
  <c r="I692" i="17"/>
  <c r="I693" i="17"/>
  <c r="I694" i="17"/>
  <c r="I695" i="17"/>
  <c r="I696" i="17"/>
  <c r="I697" i="17"/>
  <c r="I698" i="17"/>
  <c r="I699" i="17"/>
  <c r="I700" i="17"/>
  <c r="I701" i="17"/>
  <c r="I702" i="17"/>
  <c r="I703" i="17"/>
  <c r="I704" i="17"/>
  <c r="I705" i="17"/>
  <c r="I706" i="17"/>
  <c r="I707" i="17"/>
  <c r="I708" i="17"/>
  <c r="I709" i="17"/>
  <c r="I710" i="17"/>
  <c r="I711" i="17"/>
  <c r="I712" i="17"/>
  <c r="I713" i="17"/>
  <c r="I714" i="17"/>
  <c r="I715" i="17"/>
  <c r="I716" i="17"/>
  <c r="I717" i="17"/>
  <c r="I718" i="17"/>
  <c r="I719" i="17"/>
  <c r="I720" i="17"/>
  <c r="I721" i="17"/>
  <c r="I722" i="17"/>
  <c r="I723" i="17"/>
  <c r="I724" i="17"/>
  <c r="I725" i="17"/>
  <c r="I726" i="17"/>
  <c r="I727" i="17"/>
  <c r="I728" i="17"/>
  <c r="I729" i="17"/>
  <c r="I730" i="17"/>
  <c r="I731" i="17"/>
  <c r="I732" i="17"/>
  <c r="I733" i="17"/>
  <c r="I734" i="17"/>
  <c r="I735" i="17"/>
  <c r="I736" i="17"/>
  <c r="I737" i="17"/>
  <c r="I738" i="17"/>
  <c r="I739" i="17"/>
  <c r="I740" i="17"/>
  <c r="I741" i="17"/>
  <c r="I742" i="17"/>
  <c r="I743" i="17"/>
  <c r="I744" i="17"/>
  <c r="I745" i="17"/>
  <c r="I746" i="17"/>
  <c r="I747" i="17"/>
  <c r="I748" i="17"/>
  <c r="I749" i="17"/>
  <c r="I750" i="17"/>
  <c r="I751" i="17"/>
  <c r="I752" i="17"/>
  <c r="I753" i="17"/>
  <c r="I754" i="17"/>
  <c r="I755" i="17"/>
  <c r="I756" i="17"/>
  <c r="I757" i="17"/>
  <c r="I758" i="17"/>
  <c r="I759" i="17"/>
  <c r="I760" i="17"/>
  <c r="I761" i="17"/>
  <c r="I762" i="17"/>
  <c r="I763" i="17"/>
  <c r="I764" i="17"/>
  <c r="I765" i="17"/>
  <c r="I766" i="17"/>
  <c r="I767" i="17"/>
  <c r="I768" i="17"/>
  <c r="I769" i="17"/>
  <c r="I770" i="17"/>
  <c r="I771" i="17"/>
  <c r="I772" i="17"/>
  <c r="I773" i="17"/>
  <c r="I774" i="17"/>
  <c r="I775" i="17"/>
  <c r="I776" i="17"/>
  <c r="I777" i="17"/>
  <c r="I778" i="17"/>
  <c r="I779" i="17"/>
  <c r="I780" i="17"/>
  <c r="I781" i="17"/>
  <c r="I782" i="17"/>
  <c r="I783" i="17"/>
  <c r="I784" i="17"/>
  <c r="I785" i="17"/>
  <c r="I786" i="17"/>
  <c r="I787" i="17"/>
  <c r="I788" i="17"/>
  <c r="I789" i="17"/>
  <c r="I790" i="17"/>
  <c r="I791" i="17"/>
  <c r="I792" i="17"/>
  <c r="I793" i="17"/>
  <c r="I794" i="17"/>
  <c r="I795" i="17"/>
  <c r="I796" i="17"/>
  <c r="I797" i="17"/>
  <c r="I798" i="17"/>
  <c r="I799" i="17"/>
  <c r="I800" i="17"/>
  <c r="I801" i="17"/>
  <c r="I802" i="17"/>
  <c r="I803" i="17"/>
  <c r="I804" i="17"/>
  <c r="I805" i="17"/>
  <c r="I806" i="17"/>
  <c r="I807" i="17"/>
  <c r="I808" i="17"/>
  <c r="M808" i="17"/>
  <c r="I809" i="17"/>
  <c r="I810" i="17"/>
  <c r="I811" i="17"/>
  <c r="I812" i="17"/>
  <c r="I813" i="17"/>
  <c r="I814" i="17"/>
  <c r="I815" i="17"/>
  <c r="I816" i="17"/>
  <c r="I817" i="17"/>
  <c r="I818" i="17"/>
  <c r="I819" i="17"/>
  <c r="I820" i="17"/>
  <c r="I821" i="17"/>
  <c r="I822" i="17"/>
  <c r="I823" i="17"/>
  <c r="I824" i="17"/>
  <c r="I825" i="17"/>
  <c r="I826" i="17"/>
  <c r="I827" i="17"/>
  <c r="I828" i="17"/>
  <c r="M828" i="17"/>
  <c r="I829" i="17"/>
  <c r="I830" i="17"/>
  <c r="I831" i="17"/>
  <c r="I832" i="17"/>
  <c r="I833" i="17"/>
  <c r="I834" i="17"/>
  <c r="I835" i="17"/>
  <c r="I836" i="17"/>
  <c r="I837" i="17"/>
  <c r="I838" i="17"/>
  <c r="I839" i="17"/>
  <c r="I840" i="17"/>
  <c r="I841" i="17"/>
  <c r="I842" i="17"/>
  <c r="I843" i="17"/>
  <c r="I844" i="17"/>
  <c r="I845" i="17"/>
  <c r="I846" i="17"/>
  <c r="I847" i="17"/>
  <c r="I848" i="17"/>
  <c r="I849" i="17"/>
  <c r="I850" i="17"/>
  <c r="I851" i="17"/>
  <c r="I852" i="17"/>
  <c r="I853" i="17"/>
  <c r="I854" i="17"/>
  <c r="I855" i="17"/>
  <c r="I856" i="17"/>
  <c r="I857" i="17"/>
  <c r="I858" i="17"/>
  <c r="I859" i="17"/>
  <c r="I860" i="17"/>
  <c r="I861" i="17"/>
  <c r="I862" i="17"/>
  <c r="I863" i="17"/>
  <c r="I864" i="17"/>
  <c r="I865" i="17"/>
  <c r="I866" i="17"/>
  <c r="I867" i="17"/>
  <c r="I868" i="17"/>
  <c r="I869" i="17"/>
  <c r="I870" i="17"/>
  <c r="I871" i="17"/>
  <c r="I872" i="17"/>
  <c r="I873" i="17"/>
  <c r="I874" i="17"/>
  <c r="I875" i="17"/>
  <c r="I876" i="17"/>
  <c r="I877" i="17"/>
  <c r="I878" i="17"/>
  <c r="I879" i="17"/>
  <c r="I880" i="17"/>
  <c r="I881" i="17"/>
  <c r="I882" i="17"/>
  <c r="I883" i="17"/>
  <c r="I884" i="17"/>
  <c r="M884" i="17"/>
  <c r="I885" i="17"/>
  <c r="I886" i="17"/>
  <c r="I887" i="17"/>
  <c r="I888" i="17"/>
  <c r="M888" i="17"/>
  <c r="I889" i="17"/>
  <c r="I890" i="17"/>
  <c r="I891" i="17"/>
  <c r="I892" i="17"/>
  <c r="I893" i="17"/>
  <c r="I894" i="17"/>
  <c r="I895" i="17"/>
  <c r="I896" i="17"/>
  <c r="I897" i="17"/>
  <c r="I898" i="17"/>
  <c r="I899" i="17"/>
  <c r="I900" i="17"/>
  <c r="K900" i="17"/>
  <c r="I901" i="17"/>
  <c r="I902" i="17"/>
  <c r="I903" i="17"/>
  <c r="I904" i="17"/>
  <c r="I905" i="17"/>
  <c r="I906" i="17"/>
  <c r="I907" i="17"/>
  <c r="I908" i="17"/>
  <c r="K908" i="17"/>
  <c r="I909" i="17"/>
  <c r="I910" i="17"/>
  <c r="I911" i="17"/>
  <c r="I912" i="17"/>
  <c r="I913" i="17"/>
  <c r="I914" i="17"/>
  <c r="I915" i="17"/>
  <c r="I916" i="17"/>
  <c r="I917" i="17"/>
  <c r="I918" i="17"/>
  <c r="I919" i="17"/>
  <c r="I920" i="17"/>
  <c r="I921" i="17"/>
  <c r="I922" i="17"/>
  <c r="I923" i="17"/>
  <c r="I924" i="17"/>
  <c r="I925" i="17"/>
  <c r="I926" i="17"/>
  <c r="I927" i="17"/>
  <c r="I928" i="17"/>
  <c r="I929" i="17"/>
  <c r="I930" i="17"/>
  <c r="I931" i="17"/>
  <c r="I932" i="17"/>
  <c r="I933" i="17"/>
  <c r="I934" i="17"/>
  <c r="I935" i="17"/>
  <c r="I936" i="17"/>
  <c r="I937" i="17"/>
  <c r="I938" i="17"/>
  <c r="I939" i="17"/>
  <c r="I940" i="17"/>
  <c r="I941" i="17"/>
  <c r="I942" i="17"/>
  <c r="I943" i="17"/>
  <c r="I944" i="17"/>
  <c r="I945" i="17"/>
  <c r="I946" i="17"/>
  <c r="I947" i="17"/>
  <c r="I948" i="17"/>
  <c r="I949" i="17"/>
  <c r="I950" i="17"/>
  <c r="I951" i="17"/>
  <c r="I952" i="17"/>
  <c r="I953" i="17"/>
  <c r="I954" i="17"/>
  <c r="I955" i="17"/>
  <c r="I956" i="17"/>
  <c r="I957" i="17"/>
  <c r="I958" i="17"/>
  <c r="I959" i="17"/>
  <c r="I960" i="17"/>
  <c r="I961" i="17"/>
  <c r="I962" i="17"/>
  <c r="I963" i="17"/>
  <c r="I964" i="17"/>
  <c r="I965" i="17"/>
  <c r="I966" i="17"/>
  <c r="I967" i="17"/>
  <c r="I968" i="17"/>
  <c r="I969" i="17"/>
  <c r="I970" i="17"/>
  <c r="I971" i="17"/>
  <c r="I972" i="17"/>
  <c r="I973" i="17"/>
  <c r="I974" i="17"/>
  <c r="I975" i="17"/>
  <c r="I976" i="17"/>
  <c r="I977" i="17"/>
  <c r="I978" i="17"/>
  <c r="I979" i="17"/>
  <c r="I980" i="17"/>
  <c r="I981" i="17"/>
  <c r="I982" i="17"/>
  <c r="I983" i="17"/>
  <c r="I984" i="17"/>
  <c r="I985" i="17"/>
  <c r="I986" i="17"/>
  <c r="I987" i="17"/>
  <c r="I988" i="17"/>
  <c r="M988" i="17"/>
  <c r="I989" i="17"/>
  <c r="I990" i="17"/>
  <c r="I991" i="17"/>
  <c r="I992" i="17"/>
  <c r="I993" i="17"/>
  <c r="I994" i="17"/>
  <c r="I995" i="17"/>
  <c r="I996" i="17"/>
  <c r="I997" i="17"/>
  <c r="I998" i="17"/>
  <c r="I999" i="17"/>
  <c r="I1000" i="17"/>
  <c r="I1001" i="17"/>
  <c r="I1002" i="17"/>
  <c r="I1003" i="17"/>
  <c r="I1004" i="17"/>
  <c r="I1005" i="17"/>
  <c r="I1006" i="17"/>
  <c r="I1007" i="17"/>
  <c r="I1008" i="17"/>
  <c r="I1009" i="17"/>
  <c r="I1010" i="17"/>
  <c r="I1011" i="17"/>
  <c r="I1012" i="17"/>
  <c r="I1013" i="17"/>
  <c r="I1014" i="17"/>
  <c r="I1015" i="17"/>
  <c r="I1016" i="17"/>
  <c r="I1017" i="17"/>
  <c r="I1018" i="17"/>
  <c r="I1019" i="17"/>
  <c r="I1020" i="17"/>
  <c r="I1064" i="17"/>
  <c r="K150" i="17"/>
  <c r="K828" i="17"/>
  <c r="M550" i="17"/>
  <c r="M958" i="17"/>
  <c r="K1007" i="17"/>
  <c r="K784" i="17"/>
  <c r="K965" i="17"/>
  <c r="K207" i="17"/>
  <c r="M717" i="17"/>
  <c r="M933" i="17"/>
  <c r="M917" i="17"/>
  <c r="K669" i="17"/>
  <c r="M365" i="17"/>
  <c r="M586" i="17"/>
  <c r="M421" i="17"/>
  <c r="M512" i="17"/>
  <c r="M489" i="17"/>
  <c r="K291" i="17"/>
  <c r="M60" i="17"/>
  <c r="M399" i="17"/>
  <c r="K370" i="17"/>
  <c r="K130" i="17"/>
  <c r="K217" i="17"/>
  <c r="M161" i="17"/>
  <c r="K18" i="17"/>
  <c r="K436" i="17"/>
  <c r="K349" i="17"/>
  <c r="K250" i="17"/>
  <c r="K23" i="17"/>
  <c r="M133" i="17"/>
  <c r="M181" i="17"/>
  <c r="K83" i="17"/>
  <c r="K117" i="17"/>
  <c r="K173" i="17"/>
  <c r="K210" i="17"/>
  <c r="K199" i="17"/>
  <c r="K115" i="17"/>
  <c r="M103" i="17"/>
  <c r="K29" i="17"/>
  <c r="M14" i="17"/>
  <c r="K209" i="17"/>
  <c r="J723" i="17"/>
  <c r="J385" i="17"/>
  <c r="J920" i="17"/>
  <c r="J582" i="17"/>
  <c r="J157" i="17"/>
  <c r="J187" i="17"/>
  <c r="J201" i="17"/>
  <c r="J130" i="17"/>
  <c r="J203" i="17"/>
  <c r="J833" i="17"/>
  <c r="J594" i="17"/>
  <c r="J795" i="17"/>
  <c r="J758" i="17"/>
  <c r="J774" i="17"/>
  <c r="J231" i="17"/>
  <c r="J518" i="17"/>
  <c r="J630" i="17"/>
  <c r="J640" i="17"/>
  <c r="J660" i="17"/>
  <c r="J998" i="17"/>
  <c r="J487" i="17"/>
  <c r="J453" i="17"/>
  <c r="J997" i="17"/>
  <c r="J797" i="17"/>
  <c r="J436" i="17"/>
  <c r="J710" i="17"/>
  <c r="J974" i="17"/>
  <c r="J330" i="17"/>
  <c r="J166" i="17"/>
  <c r="K991" i="17"/>
  <c r="J987" i="17"/>
  <c r="M912" i="17"/>
  <c r="M896" i="17"/>
  <c r="M892" i="17"/>
  <c r="J880" i="17"/>
  <c r="M876" i="17"/>
  <c r="K864" i="17"/>
  <c r="M864" i="17"/>
  <c r="K848" i="17"/>
  <c r="J783" i="17"/>
  <c r="M779" i="17"/>
  <c r="K761" i="17"/>
  <c r="J761" i="17"/>
  <c r="M750" i="17"/>
  <c r="M746" i="17"/>
  <c r="M734" i="17"/>
  <c r="M730" i="17"/>
  <c r="K534" i="17"/>
  <c r="J948" i="17"/>
  <c r="J360" i="17"/>
  <c r="J216" i="17"/>
  <c r="J305" i="17"/>
  <c r="J272" i="17"/>
  <c r="J103" i="17"/>
  <c r="J276" i="17"/>
  <c r="J532" i="17"/>
  <c r="J653" i="17"/>
  <c r="J994" i="17"/>
  <c r="J732" i="17"/>
  <c r="J328" i="17"/>
  <c r="J610" i="17"/>
  <c r="J898" i="17"/>
  <c r="J324" i="17"/>
  <c r="J763" i="17"/>
  <c r="J224" i="17"/>
  <c r="J633" i="17"/>
  <c r="J387" i="17"/>
  <c r="J629" i="17"/>
  <c r="J33" i="17"/>
  <c r="J119" i="17"/>
  <c r="J179" i="17"/>
  <c r="J331" i="17"/>
  <c r="J150" i="17"/>
  <c r="J113" i="17"/>
  <c r="J249" i="17"/>
  <c r="J178" i="17"/>
  <c r="J674" i="17"/>
  <c r="J345" i="17"/>
  <c r="J400" i="17"/>
  <c r="J816" i="17"/>
  <c r="J188" i="17"/>
  <c r="J644" i="17"/>
  <c r="J366" i="17"/>
  <c r="J528" i="17"/>
  <c r="J927" i="17"/>
  <c r="J685" i="17"/>
  <c r="J905" i="17"/>
  <c r="J176" i="17"/>
  <c r="J451" i="17"/>
  <c r="J311" i="17"/>
  <c r="J259" i="17"/>
  <c r="J455" i="17"/>
  <c r="J230" i="17"/>
  <c r="J24" i="17"/>
  <c r="J167" i="17"/>
  <c r="J92" i="17"/>
  <c r="J486" i="17"/>
  <c r="J963" i="17"/>
  <c r="J42" i="17"/>
  <c r="J432" i="17"/>
  <c r="J449" i="17"/>
  <c r="J220" i="17"/>
  <c r="J1000" i="17"/>
  <c r="J132" i="17"/>
  <c r="J86" i="17"/>
  <c r="J469" i="17"/>
  <c r="J218" i="17"/>
  <c r="J442" i="17"/>
  <c r="J454" i="17"/>
  <c r="J665" i="17"/>
  <c r="J827" i="17"/>
  <c r="J258" i="17"/>
  <c r="K901" i="17"/>
  <c r="M901" i="17"/>
  <c r="M897" i="17"/>
  <c r="K897" i="17"/>
  <c r="J897" i="17"/>
  <c r="M893" i="17"/>
  <c r="J893" i="17"/>
  <c r="K889" i="17"/>
  <c r="J889" i="17"/>
  <c r="M885" i="17"/>
  <c r="J885" i="17"/>
  <c r="M881" i="17"/>
  <c r="J877" i="17"/>
  <c r="K877" i="17"/>
  <c r="K873" i="17"/>
  <c r="J873" i="17"/>
  <c r="K869" i="17"/>
  <c r="M869" i="17"/>
  <c r="L865" i="17"/>
  <c r="K865" i="17"/>
  <c r="M865" i="17"/>
  <c r="K861" i="17"/>
  <c r="J861" i="17"/>
  <c r="M861" i="17"/>
  <c r="J857" i="17"/>
  <c r="K857" i="17"/>
  <c r="K853" i="17"/>
  <c r="J853" i="17"/>
  <c r="M853" i="17"/>
  <c r="M849" i="17"/>
  <c r="J849" i="17"/>
  <c r="J845" i="17"/>
  <c r="K845" i="17"/>
  <c r="K838" i="17"/>
  <c r="J838" i="17"/>
  <c r="M830" i="17"/>
  <c r="K830" i="17"/>
  <c r="M822" i="17"/>
  <c r="K822" i="17"/>
  <c r="J822" i="17"/>
  <c r="M711" i="17"/>
  <c r="K711" i="17"/>
  <c r="J711" i="17"/>
  <c r="M703" i="17"/>
  <c r="J703" i="17"/>
  <c r="K695" i="17"/>
  <c r="M687" i="17"/>
  <c r="J687" i="17"/>
  <c r="M679" i="17"/>
  <c r="J679" i="17"/>
  <c r="K671" i="17"/>
  <c r="J671" i="17"/>
  <c r="M663" i="17"/>
  <c r="K663" i="17"/>
  <c r="J663" i="17"/>
  <c r="K655" i="17"/>
  <c r="M655" i="17"/>
  <c r="J655" i="17"/>
  <c r="M647" i="17"/>
  <c r="J647" i="17"/>
  <c r="M639" i="17"/>
  <c r="K639" i="17"/>
  <c r="K631" i="17"/>
  <c r="J631" i="17"/>
  <c r="K623" i="17"/>
  <c r="M623" i="17"/>
  <c r="J623" i="17"/>
  <c r="M615" i="17"/>
  <c r="J615" i="17"/>
  <c r="K603" i="17"/>
  <c r="M603" i="17"/>
  <c r="K595" i="17"/>
  <c r="J595" i="17"/>
  <c r="M587" i="17"/>
  <c r="K587" i="17"/>
  <c r="K579" i="17"/>
  <c r="M579" i="17"/>
  <c r="J579" i="17"/>
  <c r="J571" i="17"/>
  <c r="K571" i="17"/>
  <c r="K563" i="17"/>
  <c r="M563" i="17"/>
  <c r="J563" i="17"/>
  <c r="M555" i="17"/>
  <c r="K555" i="17"/>
  <c r="J555" i="17"/>
  <c r="K539" i="17"/>
  <c r="J539" i="17"/>
  <c r="J881" i="17"/>
  <c r="M834" i="17"/>
  <c r="J834" i="17"/>
  <c r="K834" i="17"/>
  <c r="K826" i="17"/>
  <c r="J826" i="17"/>
  <c r="M826" i="17"/>
  <c r="K818" i="17"/>
  <c r="J818" i="17"/>
  <c r="M818" i="17"/>
  <c r="K707" i="17"/>
  <c r="M707" i="17"/>
  <c r="J707" i="17"/>
  <c r="K699" i="17"/>
  <c r="J699" i="17"/>
  <c r="M699" i="17"/>
  <c r="M691" i="17"/>
  <c r="J691" i="17"/>
  <c r="K691" i="17"/>
  <c r="M683" i="17"/>
  <c r="K683" i="17"/>
  <c r="M675" i="17"/>
  <c r="K675" i="17"/>
  <c r="J675" i="17"/>
  <c r="K667" i="17"/>
  <c r="J667" i="17"/>
  <c r="M659" i="17"/>
  <c r="J659" i="17"/>
  <c r="K659" i="17"/>
  <c r="K651" i="17"/>
  <c r="M651" i="17"/>
  <c r="J651" i="17"/>
  <c r="K643" i="17"/>
  <c r="M643" i="17"/>
  <c r="K635" i="17"/>
  <c r="M635" i="17"/>
  <c r="M627" i="17"/>
  <c r="J627" i="17"/>
  <c r="K627" i="17"/>
  <c r="M619" i="17"/>
  <c r="J619" i="17"/>
  <c r="K619" i="17"/>
  <c r="M611" i="17"/>
  <c r="J611" i="17"/>
  <c r="K611" i="17"/>
  <c r="M607" i="17"/>
  <c r="J607" i="17"/>
  <c r="K607" i="17"/>
  <c r="M599" i="17"/>
  <c r="K599" i="17"/>
  <c r="J599" i="17"/>
  <c r="K591" i="17"/>
  <c r="M591" i="17"/>
  <c r="J591" i="17"/>
  <c r="K583" i="17"/>
  <c r="M583" i="17"/>
  <c r="J583" i="17"/>
  <c r="K575" i="17"/>
  <c r="M575" i="17"/>
  <c r="J575" i="17"/>
  <c r="M567" i="17"/>
  <c r="J567" i="17"/>
  <c r="K567" i="17"/>
  <c r="M559" i="17"/>
  <c r="K559" i="17"/>
  <c r="J559" i="17"/>
  <c r="K551" i="17"/>
  <c r="M551" i="17"/>
  <c r="J551" i="17"/>
  <c r="J547" i="17"/>
  <c r="K547" i="17"/>
  <c r="M543" i="17"/>
  <c r="K543" i="17"/>
  <c r="J543" i="17"/>
  <c r="M535" i="17"/>
  <c r="J535" i="17"/>
  <c r="J587" i="17"/>
  <c r="J683" i="17"/>
  <c r="J635" i="17"/>
  <c r="M667" i="17"/>
  <c r="M695" i="17"/>
  <c r="K679" i="17"/>
  <c r="K535" i="17"/>
  <c r="K805" i="17"/>
  <c r="J805" i="17"/>
  <c r="M793" i="17"/>
  <c r="K793" i="17"/>
  <c r="K786" i="17"/>
  <c r="J786" i="17"/>
  <c r="M786" i="17"/>
  <c r="K782" i="17"/>
  <c r="M782" i="17"/>
  <c r="K778" i="17"/>
  <c r="K770" i="17"/>
  <c r="M770" i="17"/>
  <c r="J420" i="17"/>
  <c r="J935" i="17"/>
  <c r="J825" i="17"/>
  <c r="J186" i="17"/>
  <c r="J581" i="17"/>
  <c r="J341" i="17"/>
  <c r="J121" i="17"/>
  <c r="J794" i="17"/>
  <c r="J708" i="17"/>
  <c r="J8" i="17"/>
  <c r="J268" i="17"/>
  <c r="J404" i="17"/>
  <c r="J348" i="17"/>
  <c r="J577" i="17"/>
  <c r="J222" i="17"/>
  <c r="J51" i="17"/>
  <c r="J127" i="17"/>
  <c r="J16" i="17"/>
  <c r="J4" i="17"/>
  <c r="J327" i="17"/>
  <c r="J18" i="17"/>
  <c r="J383" i="17"/>
  <c r="J253" i="17"/>
  <c r="J482" i="17"/>
  <c r="J747" i="17"/>
  <c r="J777" i="17"/>
  <c r="J407" i="17"/>
  <c r="J721" i="17"/>
  <c r="J843" i="17"/>
  <c r="J548" i="17"/>
  <c r="J770" i="17"/>
  <c r="J32" i="17"/>
  <c r="J244" i="17"/>
  <c r="J109" i="17"/>
  <c r="J353" i="17"/>
  <c r="J28" i="17"/>
  <c r="J213" i="17"/>
  <c r="J161" i="17"/>
  <c r="J395" i="17"/>
  <c r="J351" i="17"/>
  <c r="J565" i="17"/>
  <c r="J102" i="17"/>
  <c r="J715" i="17"/>
  <c r="J419" i="17"/>
  <c r="J863" i="17"/>
  <c r="J811" i="17"/>
  <c r="J697" i="17"/>
  <c r="J947" i="17"/>
  <c r="J650" i="17"/>
  <c r="J144" i="17"/>
  <c r="J878" i="17"/>
  <c r="J298" i="17"/>
  <c r="J530" i="17"/>
  <c r="J462" i="17"/>
  <c r="J785" i="17"/>
  <c r="J573" i="17"/>
  <c r="J171" i="17"/>
  <c r="J46" i="17"/>
  <c r="J289" i="17"/>
  <c r="J488" i="17"/>
  <c r="J379" i="17"/>
  <c r="J792" i="17"/>
  <c r="J164" i="17"/>
  <c r="J692" i="17"/>
  <c r="M714" i="17"/>
  <c r="K726" i="17"/>
  <c r="K734" i="17"/>
  <c r="M742" i="17"/>
  <c r="J765" i="17"/>
  <c r="K772" i="17"/>
  <c r="K783" i="17"/>
  <c r="J868" i="17"/>
  <c r="M991" i="17"/>
  <c r="K999" i="17"/>
  <c r="J408" i="17"/>
  <c r="J940" i="17"/>
  <c r="J806" i="17"/>
  <c r="J652" i="17"/>
  <c r="J906" i="17"/>
  <c r="J694" i="17"/>
  <c r="J962" i="17"/>
  <c r="J274" i="17"/>
  <c r="J325" i="17"/>
  <c r="J972" i="17"/>
  <c r="J464" i="17"/>
  <c r="J950" i="17"/>
  <c r="J642" i="17"/>
  <c r="J536" i="17"/>
  <c r="J764" i="17"/>
  <c r="J982" i="17"/>
  <c r="J576" i="17"/>
  <c r="J842" i="17"/>
  <c r="J593" i="17"/>
  <c r="J993" i="17"/>
  <c r="J741" i="17"/>
  <c r="J887" i="17"/>
  <c r="J343" i="17"/>
  <c r="J537" i="17"/>
  <c r="J285" i="17"/>
  <c r="J169" i="17"/>
  <c r="J470" i="17"/>
  <c r="J396" i="17"/>
  <c r="J117" i="17"/>
  <c r="J43" i="17"/>
  <c r="J91" i="17"/>
  <c r="J990" i="17"/>
  <c r="J804" i="17"/>
  <c r="J370" i="17"/>
  <c r="J392" i="17"/>
  <c r="J134" i="17"/>
  <c r="J952" i="17"/>
  <c r="J232" i="17"/>
  <c r="J412" i="17"/>
  <c r="J481" i="17"/>
  <c r="J527" i="17"/>
  <c r="J1006" i="17"/>
  <c r="K44" i="17"/>
  <c r="K112" i="17"/>
  <c r="J210" i="17"/>
  <c r="M24" i="17"/>
  <c r="K37" i="17"/>
  <c r="K55" i="17"/>
  <c r="K91" i="17"/>
  <c r="M153" i="17"/>
  <c r="K174" i="17"/>
  <c r="M200" i="17"/>
  <c r="M231" i="17"/>
  <c r="M321" i="17"/>
  <c r="J212" i="17"/>
  <c r="K140" i="17"/>
  <c r="M64" i="17"/>
  <c r="K116" i="17"/>
  <c r="J58" i="17"/>
  <c r="K14" i="17"/>
  <c r="M173" i="17"/>
  <c r="M85" i="17"/>
  <c r="M5" i="17"/>
  <c r="K10" i="17"/>
  <c r="M25" i="17"/>
  <c r="M128" i="17"/>
  <c r="J170" i="17"/>
  <c r="M223" i="17"/>
  <c r="K261" i="17"/>
  <c r="K308" i="17"/>
  <c r="K351" i="17"/>
  <c r="K406" i="17"/>
  <c r="M18" i="17"/>
  <c r="K74" i="17"/>
  <c r="M89" i="17"/>
  <c r="K175" i="17"/>
  <c r="K270" i="17"/>
  <c r="K332" i="17"/>
  <c r="M418" i="17"/>
  <c r="J70" i="17"/>
  <c r="K154" i="17"/>
  <c r="K443" i="17"/>
  <c r="J484" i="17"/>
  <c r="M536" i="17"/>
  <c r="K60" i="17"/>
  <c r="K159" i="17"/>
  <c r="M234" i="17"/>
  <c r="K323" i="17"/>
  <c r="K184" i="17"/>
  <c r="M338" i="17"/>
  <c r="K439" i="17"/>
  <c r="K489" i="17"/>
  <c r="K602" i="17"/>
  <c r="K705" i="17"/>
  <c r="J254" i="17"/>
  <c r="K301" i="17"/>
  <c r="M419" i="17"/>
  <c r="M471" i="17"/>
  <c r="K557" i="17"/>
  <c r="M604" i="17"/>
  <c r="K186" i="17"/>
  <c r="M346" i="17"/>
  <c r="K466" i="17"/>
  <c r="K596" i="17"/>
  <c r="K303" i="17"/>
  <c r="K397" i="17"/>
  <c r="M499" i="17"/>
  <c r="M540" i="17"/>
  <c r="M613" i="17"/>
  <c r="J831" i="17"/>
  <c r="J333" i="17"/>
  <c r="K645" i="17"/>
  <c r="M701" i="17"/>
  <c r="J875" i="17"/>
  <c r="K293" i="17"/>
  <c r="K475" i="17"/>
  <c r="K637" i="17"/>
  <c r="K755" i="17"/>
  <c r="K585" i="17"/>
  <c r="M763" i="17"/>
  <c r="K803" i="17"/>
  <c r="M891" i="17"/>
  <c r="K931" i="17"/>
  <c r="K560" i="17"/>
  <c r="J1019" i="17"/>
  <c r="M211" i="17"/>
  <c r="M797" i="17"/>
  <c r="K883" i="17"/>
  <c r="K1009" i="17"/>
  <c r="M201" i="17"/>
  <c r="K839" i="17"/>
  <c r="M965" i="17"/>
  <c r="J866" i="17"/>
  <c r="K964" i="17"/>
  <c r="L554" i="17"/>
  <c r="M778" i="17"/>
  <c r="K677" i="17"/>
  <c r="K957" i="17"/>
  <c r="K510" i="17"/>
  <c r="M944" i="17"/>
  <c r="L793" i="17"/>
  <c r="K542" i="17"/>
  <c r="M924" i="17"/>
  <c r="M760" i="17"/>
  <c r="M641" i="17"/>
  <c r="M323" i="17"/>
  <c r="M823" i="17"/>
  <c r="K676" i="17"/>
  <c r="M656" i="17"/>
  <c r="K624" i="17"/>
  <c r="M732" i="17"/>
  <c r="M405" i="17"/>
  <c r="M494" i="17"/>
  <c r="K182" i="17"/>
  <c r="M236" i="17"/>
  <c r="J912" i="17"/>
  <c r="K912" i="17"/>
  <c r="J908" i="17"/>
  <c r="M809" i="17"/>
  <c r="K809" i="17"/>
  <c r="J809" i="17"/>
  <c r="K801" i="17"/>
  <c r="J801" i="17"/>
  <c r="M774" i="17"/>
  <c r="K774" i="17"/>
  <c r="L751" i="17"/>
  <c r="M982" i="17"/>
  <c r="K1005" i="17"/>
  <c r="M1008" i="17"/>
  <c r="M1011" i="17"/>
  <c r="M811" i="17"/>
  <c r="K814" i="17"/>
  <c r="K903" i="17"/>
  <c r="K917" i="17"/>
  <c r="L1045" i="17"/>
  <c r="L72" i="17"/>
  <c r="M963" i="17"/>
  <c r="K490" i="17"/>
  <c r="M353" i="17"/>
  <c r="M385" i="17"/>
  <c r="M417" i="17"/>
  <c r="M449" i="17"/>
  <c r="M490" i="17"/>
  <c r="M369" i="17"/>
  <c r="M409" i="17"/>
  <c r="M457" i="17"/>
  <c r="K5" i="17"/>
  <c r="M19" i="17"/>
  <c r="K35" i="17"/>
  <c r="M73" i="17"/>
  <c r="K143" i="17"/>
  <c r="M156" i="17"/>
  <c r="K189" i="17"/>
  <c r="K228" i="17"/>
  <c r="M267" i="17"/>
  <c r="K287" i="17"/>
  <c r="K313" i="17"/>
  <c r="K345" i="17"/>
  <c r="K377" i="17"/>
  <c r="K409" i="17"/>
  <c r="K441" i="17"/>
  <c r="K473" i="17"/>
  <c r="M503" i="17"/>
  <c r="K15" i="17"/>
  <c r="K32" i="17"/>
  <c r="M71" i="17"/>
  <c r="M113" i="17"/>
  <c r="K146" i="17"/>
  <c r="M167" i="17"/>
  <c r="M208" i="17"/>
  <c r="M255" i="17"/>
  <c r="M268" i="17"/>
  <c r="M317" i="17"/>
  <c r="K336" i="17"/>
  <c r="M359" i="17"/>
  <c r="K369" i="17"/>
  <c r="M392" i="17"/>
  <c r="M403" i="17"/>
  <c r="M445" i="17"/>
  <c r="K464" i="17"/>
  <c r="M478" i="17"/>
  <c r="M501" i="17"/>
  <c r="M510" i="17"/>
  <c r="K71" i="17"/>
  <c r="M95" i="17"/>
  <c r="K134" i="17"/>
  <c r="K191" i="17"/>
  <c r="K229" i="17"/>
  <c r="K248" i="17"/>
  <c r="M310" i="17"/>
  <c r="K322" i="17"/>
  <c r="M376" i="17"/>
  <c r="K393" i="17"/>
  <c r="L413" i="17"/>
  <c r="M427" i="17"/>
  <c r="K446" i="17"/>
  <c r="M460" i="17"/>
  <c r="K485" i="17"/>
  <c r="K502" i="17"/>
  <c r="M524" i="17"/>
  <c r="M620" i="17"/>
  <c r="M636" i="17"/>
  <c r="M652" i="17"/>
  <c r="M668" i="17"/>
  <c r="M684" i="17"/>
  <c r="M700" i="17"/>
  <c r="K722" i="17"/>
  <c r="M748" i="17"/>
  <c r="K61" i="17"/>
  <c r="K79" i="17"/>
  <c r="M97" i="17"/>
  <c r="M116" i="17"/>
  <c r="K180" i="17"/>
  <c r="M193" i="17"/>
  <c r="K222" i="17"/>
  <c r="K256" i="17"/>
  <c r="M269" i="17"/>
  <c r="K294" i="17"/>
  <c r="K321" i="17"/>
  <c r="K24" i="17"/>
  <c r="M41" i="17"/>
  <c r="K167" i="17"/>
  <c r="M225" i="17"/>
  <c r="M280" i="17"/>
  <c r="M350" i="17"/>
  <c r="K392" i="17"/>
  <c r="K418" i="17"/>
  <c r="K458" i="17"/>
  <c r="K478" i="17"/>
  <c r="K511" i="17"/>
  <c r="K600" i="17"/>
  <c r="K620" i="17"/>
  <c r="M642" i="17"/>
  <c r="K662" i="17"/>
  <c r="K688" i="17"/>
  <c r="M702" i="17"/>
  <c r="K719" i="17"/>
  <c r="M735" i="17"/>
  <c r="M11" i="17"/>
  <c r="K188" i="17"/>
  <c r="M235" i="17"/>
  <c r="K296" i="17"/>
  <c r="M331" i="17"/>
  <c r="K359" i="17"/>
  <c r="K394" i="17"/>
  <c r="K487" i="17"/>
  <c r="K527" i="17"/>
  <c r="K564" i="17"/>
  <c r="K568" i="17"/>
  <c r="M582" i="17"/>
  <c r="M598" i="17"/>
  <c r="K612" i="17"/>
  <c r="K622" i="17"/>
  <c r="M630" i="17"/>
  <c r="K644" i="17"/>
  <c r="K654" i="17"/>
  <c r="M114" i="17"/>
  <c r="K219" i="17"/>
  <c r="K290" i="17"/>
  <c r="K353" i="17"/>
  <c r="K417" i="17"/>
  <c r="K476" i="17"/>
  <c r="M507" i="17"/>
  <c r="K526" i="17"/>
  <c r="M557" i="17"/>
  <c r="K661" i="17"/>
  <c r="K678" i="17"/>
  <c r="M722" i="17"/>
  <c r="M737" i="17"/>
  <c r="K760" i="17"/>
  <c r="K788" i="17"/>
  <c r="M798" i="17"/>
  <c r="M807" i="17"/>
  <c r="K820" i="17"/>
  <c r="M839" i="17"/>
  <c r="M855" i="17"/>
  <c r="M871" i="17"/>
  <c r="M887" i="17"/>
  <c r="M902" i="17"/>
  <c r="K916" i="17"/>
  <c r="M926" i="17"/>
  <c r="M935" i="17"/>
  <c r="M112" i="17"/>
  <c r="M311" i="17"/>
  <c r="M340" i="17"/>
  <c r="K384" i="17"/>
  <c r="K448" i="17"/>
  <c r="M481" i="17"/>
  <c r="K525" i="17"/>
  <c r="K556" i="17"/>
  <c r="K963" i="17"/>
  <c r="M377" i="17"/>
  <c r="M425" i="17"/>
  <c r="M465" i="17"/>
  <c r="M7" i="17"/>
  <c r="M36" i="17"/>
  <c r="M86" i="17"/>
  <c r="M146" i="17"/>
  <c r="K166" i="17"/>
  <c r="K194" i="17"/>
  <c r="M210" i="17"/>
  <c r="L233" i="17"/>
  <c r="M304" i="17"/>
  <c r="M336" i="17"/>
  <c r="M368" i="17"/>
  <c r="M400" i="17"/>
  <c r="M432" i="17"/>
  <c r="M464" i="17"/>
  <c r="M479" i="17"/>
  <c r="M511" i="17"/>
  <c r="M16" i="17"/>
  <c r="K39" i="17"/>
  <c r="K86" i="17"/>
  <c r="M115" i="17"/>
  <c r="M127" i="17"/>
  <c r="M147" i="17"/>
  <c r="M177" i="17"/>
  <c r="K213" i="17"/>
  <c r="K231" i="17"/>
  <c r="M256" i="17"/>
  <c r="K278" i="17"/>
  <c r="K304" i="17"/>
  <c r="M327" i="17"/>
  <c r="K337" i="17"/>
  <c r="M360" i="17"/>
  <c r="M371" i="17"/>
  <c r="M413" i="17"/>
  <c r="K432" i="17"/>
  <c r="M455" i="17"/>
  <c r="K465" i="17"/>
  <c r="M493" i="17"/>
  <c r="M502" i="17"/>
  <c r="M525" i="17"/>
  <c r="M105" i="17"/>
  <c r="M148" i="17"/>
  <c r="M204" i="17"/>
  <c r="M233" i="17"/>
  <c r="K257" i="17"/>
  <c r="M312" i="17"/>
  <c r="K329" i="17"/>
  <c r="M363" i="17"/>
  <c r="K382" i="17"/>
  <c r="M396" i="17"/>
  <c r="K416" i="17"/>
  <c r="K435" i="17"/>
  <c r="M447" i="17"/>
  <c r="M469" i="17"/>
  <c r="K486" i="17"/>
  <c r="M508" i="17"/>
  <c r="M542" i="17"/>
  <c r="M574" i="17"/>
  <c r="K610" i="17"/>
  <c r="K626" i="17"/>
  <c r="K642" i="17"/>
  <c r="K658" i="17"/>
  <c r="K674" i="17"/>
  <c r="K690" i="17"/>
  <c r="K706" i="17"/>
  <c r="M724" i="17"/>
  <c r="K754" i="17"/>
  <c r="K66" i="17"/>
  <c r="M80" i="17"/>
  <c r="K103" i="17"/>
  <c r="M124" i="17"/>
  <c r="K198" i="17"/>
  <c r="M259" i="17"/>
  <c r="M283" i="17"/>
  <c r="K298" i="17"/>
  <c r="K327" i="17"/>
  <c r="M43" i="17"/>
  <c r="M170" i="17"/>
  <c r="L237" i="17"/>
  <c r="M286" i="17"/>
  <c r="K331" i="17"/>
  <c r="K360" i="17"/>
  <c r="M395" i="17"/>
  <c r="K423" i="17"/>
  <c r="L445" i="17"/>
  <c r="M468" i="17"/>
  <c r="L485" i="17"/>
  <c r="M516" i="17"/>
  <c r="M556" i="17"/>
  <c r="M606" i="17"/>
  <c r="M632" i="17"/>
  <c r="K652" i="17"/>
  <c r="M674" i="17"/>
  <c r="K694" i="17"/>
  <c r="K720" i="17"/>
  <c r="K748" i="17"/>
  <c r="M56" i="17"/>
  <c r="M245" i="17"/>
  <c r="M308" i="17"/>
  <c r="M344" i="17"/>
  <c r="K362" i="17"/>
  <c r="M404" i="17"/>
  <c r="M439" i="17"/>
  <c r="K463" i="17"/>
  <c r="M491" i="17"/>
  <c r="M513" i="17"/>
  <c r="K533" i="17"/>
  <c r="K573" i="17"/>
  <c r="K361" i="17"/>
  <c r="K425" i="17"/>
  <c r="L509" i="17"/>
  <c r="M532" i="17"/>
  <c r="K545" i="17"/>
  <c r="M570" i="17"/>
  <c r="K604" i="17"/>
  <c r="M345" i="17"/>
  <c r="M433" i="17"/>
  <c r="K3" i="17"/>
  <c r="K22" i="17"/>
  <c r="K88" i="17"/>
  <c r="K212" i="17"/>
  <c r="M278" i="17"/>
  <c r="M519" i="17"/>
  <c r="M44" i="17"/>
  <c r="K149" i="17"/>
  <c r="M219" i="17"/>
  <c r="K305" i="17"/>
  <c r="M339" i="17"/>
  <c r="M381" i="17"/>
  <c r="M423" i="17"/>
  <c r="M456" i="17"/>
  <c r="M485" i="17"/>
  <c r="L503" i="17"/>
  <c r="M526" i="17"/>
  <c r="M107" i="17"/>
  <c r="M209" i="17"/>
  <c r="L269" i="17"/>
  <c r="K318" i="17"/>
  <c r="K352" i="17"/>
  <c r="M383" i="17"/>
  <c r="L417" i="17"/>
  <c r="K450" i="17"/>
  <c r="M492" i="17"/>
  <c r="M612" i="17"/>
  <c r="M644" i="17"/>
  <c r="M676" i="17"/>
  <c r="M708" i="17"/>
  <c r="M756" i="17"/>
  <c r="K67" i="17"/>
  <c r="M108" i="17"/>
  <c r="L187" i="17"/>
  <c r="M246" i="17"/>
  <c r="K275" i="17"/>
  <c r="K30" i="17"/>
  <c r="M178" i="17"/>
  <c r="M300" i="17"/>
  <c r="M372" i="17"/>
  <c r="K426" i="17"/>
  <c r="M470" i="17"/>
  <c r="M638" i="17"/>
  <c r="M664" i="17"/>
  <c r="K58" i="17"/>
  <c r="K220" i="17"/>
  <c r="L313" i="17"/>
  <c r="M364" i="17"/>
  <c r="M406" i="17"/>
  <c r="M522" i="17"/>
  <c r="K558" i="17"/>
  <c r="K574" i="17"/>
  <c r="M602" i="17"/>
  <c r="M624" i="17"/>
  <c r="K648" i="17"/>
  <c r="M342" i="17"/>
  <c r="M436" i="17"/>
  <c r="K549" i="17"/>
  <c r="K608" i="17"/>
  <c r="L633" i="17"/>
  <c r="K664" i="17"/>
  <c r="M680" i="17"/>
  <c r="M704" i="17"/>
  <c r="K724" i="17"/>
  <c r="K756" i="17"/>
  <c r="M767" i="17"/>
  <c r="M790" i="17"/>
  <c r="K804" i="17"/>
  <c r="M815" i="17"/>
  <c r="M831" i="17"/>
  <c r="M847" i="17"/>
  <c r="M870" i="17"/>
  <c r="M894" i="17"/>
  <c r="M910" i="17"/>
  <c r="K924" i="17"/>
  <c r="K940" i="17"/>
  <c r="K258" i="17"/>
  <c r="K335" i="17"/>
  <c r="M474" i="17"/>
  <c r="M500" i="17"/>
  <c r="M564" i="17"/>
  <c r="M581" i="17"/>
  <c r="M614" i="17"/>
  <c r="M633" i="17"/>
  <c r="K670" i="17"/>
  <c r="K686" i="17"/>
  <c r="M712" i="17"/>
  <c r="K743" i="17"/>
  <c r="K758" i="17"/>
  <c r="M788" i="17"/>
  <c r="M804" i="17"/>
  <c r="M820" i="17"/>
  <c r="M836" i="17"/>
  <c r="K866" i="17"/>
  <c r="K898" i="17"/>
  <c r="M916" i="17"/>
  <c r="M932" i="17"/>
  <c r="M948" i="17"/>
  <c r="M964" i="17"/>
  <c r="M980" i="17"/>
  <c r="M996" i="17"/>
  <c r="M1012" i="17"/>
  <c r="K350" i="17"/>
  <c r="K414" i="17"/>
  <c r="K516" i="17"/>
  <c r="M558" i="17"/>
  <c r="M601" i="17"/>
  <c r="M698" i="17"/>
  <c r="K728" i="17"/>
  <c r="K767" i="17"/>
  <c r="M784" i="17"/>
  <c r="M800" i="17"/>
  <c r="M816" i="17"/>
  <c r="M832" i="17"/>
  <c r="K854" i="17"/>
  <c r="K895" i="17"/>
  <c r="K918" i="17"/>
  <c r="K934" i="17"/>
  <c r="K952" i="17"/>
  <c r="M966" i="17"/>
  <c r="K984" i="17"/>
  <c r="M1002" i="17"/>
  <c r="L1042" i="17"/>
  <c r="M309" i="17"/>
  <c r="M414" i="17"/>
  <c r="K454" i="17"/>
  <c r="K569" i="17"/>
  <c r="M673" i="17"/>
  <c r="K704" i="17"/>
  <c r="K776" i="17"/>
  <c r="M825" i="17"/>
  <c r="M841" i="17"/>
  <c r="M882" i="17"/>
  <c r="M905" i="17"/>
  <c r="M921" i="17"/>
  <c r="M937" i="17"/>
  <c r="L951" i="17"/>
  <c r="M959" i="17"/>
  <c r="K975" i="17"/>
  <c r="M984" i="17"/>
  <c r="L1001" i="17"/>
  <c r="K1011" i="17"/>
  <c r="L968" i="17"/>
  <c r="L840" i="17"/>
  <c r="L776" i="17"/>
  <c r="K297" i="17"/>
  <c r="K509" i="17"/>
  <c r="M546" i="17"/>
  <c r="L625" i="17"/>
  <c r="M688" i="17"/>
  <c r="M751" i="17"/>
  <c r="M785" i="17"/>
  <c r="L807" i="17"/>
  <c r="K837" i="17"/>
  <c r="K926" i="17"/>
  <c r="M954" i="17"/>
  <c r="K971" i="17"/>
  <c r="K996" i="17"/>
  <c r="M1018" i="17"/>
  <c r="L654" i="17"/>
  <c r="L500" i="17"/>
  <c r="L372" i="17"/>
  <c r="L236" i="17"/>
  <c r="L108" i="17"/>
  <c r="K133" i="17"/>
  <c r="M387" i="17"/>
  <c r="K459" i="17"/>
  <c r="K541" i="17"/>
  <c r="K725" i="17"/>
  <c r="K791" i="17"/>
  <c r="K816" i="17"/>
  <c r="M842" i="17"/>
  <c r="M874" i="17"/>
  <c r="M906" i="17"/>
  <c r="M938" i="17"/>
  <c r="M961" i="17"/>
  <c r="M1000" i="17"/>
  <c r="L934" i="17"/>
  <c r="L724" i="17"/>
  <c r="L570" i="17"/>
  <c r="L434" i="17"/>
  <c r="L306" i="17"/>
  <c r="L178" i="17"/>
  <c r="L50" i="17"/>
  <c r="L321" i="17"/>
  <c r="M794" i="17"/>
  <c r="M858" i="17"/>
  <c r="K935" i="17"/>
  <c r="L764" i="17"/>
  <c r="L494" i="17"/>
  <c r="L238" i="17"/>
  <c r="M382" i="17"/>
  <c r="M640" i="17"/>
  <c r="M723" i="17"/>
  <c r="M833" i="17"/>
  <c r="K949" i="17"/>
  <c r="M974" i="17"/>
  <c r="L612" i="17"/>
  <c r="L384" i="17"/>
  <c r="L128" i="17"/>
  <c r="L310" i="17"/>
  <c r="L422" i="17"/>
  <c r="L978" i="17"/>
  <c r="M1001" i="17"/>
  <c r="K956" i="17"/>
  <c r="M890" i="17"/>
  <c r="M762" i="17"/>
  <c r="M472" i="17"/>
  <c r="K915" i="17"/>
  <c r="L168" i="17"/>
  <c r="M361" i="17"/>
  <c r="M441" i="17"/>
  <c r="M4" i="17"/>
  <c r="K34" i="17"/>
  <c r="K124" i="17"/>
  <c r="K181" i="17"/>
  <c r="K281" i="17"/>
  <c r="K344" i="17"/>
  <c r="K408" i="17"/>
  <c r="K472" i="17"/>
  <c r="M527" i="17"/>
  <c r="K1035" i="17"/>
  <c r="K7" i="17"/>
  <c r="M46" i="17"/>
  <c r="M83" i="17"/>
  <c r="K122" i="17"/>
  <c r="M220" i="17"/>
  <c r="K267" i="17"/>
  <c r="M307" i="17"/>
  <c r="M349" i="17"/>
  <c r="M391" i="17"/>
  <c r="M424" i="17"/>
  <c r="L457" i="17"/>
  <c r="M486" i="17"/>
  <c r="M509" i="17"/>
  <c r="K126" i="17"/>
  <c r="K288" i="17"/>
  <c r="M319" i="17"/>
  <c r="K386" i="17"/>
  <c r="K457" i="17"/>
  <c r="K501" i="17"/>
  <c r="K550" i="17"/>
  <c r="K618" i="17"/>
  <c r="K650" i="17"/>
  <c r="K682" i="17"/>
  <c r="M716" i="17"/>
  <c r="K762" i="17"/>
  <c r="M68" i="17"/>
  <c r="K111" i="17"/>
  <c r="M191" i="17"/>
  <c r="K255" i="17"/>
  <c r="M277" i="17"/>
  <c r="M318" i="17"/>
  <c r="M31" i="17"/>
  <c r="K320" i="17"/>
  <c r="M384" i="17"/>
  <c r="M428" i="17"/>
  <c r="K477" i="17"/>
  <c r="M545" i="17"/>
  <c r="K590" i="17"/>
  <c r="M610" i="17"/>
  <c r="M670" i="17"/>
  <c r="M696" i="17"/>
  <c r="M728" i="17"/>
  <c r="K59" i="17"/>
  <c r="M232" i="17"/>
  <c r="M320" i="17"/>
  <c r="K367" i="17"/>
  <c r="K484" i="17"/>
  <c r="K524" i="17"/>
  <c r="K581" i="17"/>
  <c r="K629" i="17"/>
  <c r="M155" i="17"/>
  <c r="K519" i="17"/>
  <c r="K553" i="17"/>
  <c r="K614" i="17"/>
  <c r="M682" i="17"/>
  <c r="K712" i="17"/>
  <c r="M727" i="17"/>
  <c r="K759" i="17"/>
  <c r="M775" i="17"/>
  <c r="M791" i="17"/>
  <c r="M806" i="17"/>
  <c r="K836" i="17"/>
  <c r="M854" i="17"/>
  <c r="M878" i="17"/>
  <c r="M895" i="17"/>
  <c r="M911" i="17"/>
  <c r="M927" i="17"/>
  <c r="M942" i="17"/>
  <c r="K299" i="17"/>
  <c r="M351" i="17"/>
  <c r="K399" i="17"/>
  <c r="K479" i="17"/>
  <c r="M566" i="17"/>
  <c r="M589" i="17"/>
  <c r="M618" i="17"/>
  <c r="K638" i="17"/>
  <c r="K708" i="17"/>
  <c r="K744" i="17"/>
  <c r="K794" i="17"/>
  <c r="K810" i="17"/>
  <c r="K842" i="17"/>
  <c r="K874" i="17"/>
  <c r="M900" i="17"/>
  <c r="K922" i="17"/>
  <c r="K938" i="17"/>
  <c r="K954" i="17"/>
  <c r="K970" i="17"/>
  <c r="K986" i="17"/>
  <c r="K1002" i="17"/>
  <c r="K1018" i="17"/>
  <c r="M1040" i="17"/>
  <c r="M123" i="17"/>
  <c r="K363" i="17"/>
  <c r="M459" i="17"/>
  <c r="M561" i="17"/>
  <c r="M609" i="17"/>
  <c r="M705" i="17"/>
  <c r="M744" i="17"/>
  <c r="M768" i="17"/>
  <c r="K790" i="17"/>
  <c r="K806" i="17"/>
  <c r="K879" i="17"/>
  <c r="K902" i="17"/>
  <c r="K958" i="17"/>
  <c r="M967" i="17"/>
  <c r="K990" i="17"/>
  <c r="K1012" i="17"/>
  <c r="J684" i="17"/>
  <c r="K330" i="17"/>
  <c r="K424" i="17"/>
  <c r="J478" i="17"/>
  <c r="M577" i="17"/>
  <c r="M710" i="17"/>
  <c r="M752" i="17"/>
  <c r="M777" i="17"/>
  <c r="L831" i="17"/>
  <c r="M866" i="17"/>
  <c r="L927" i="17"/>
  <c r="M939" i="17"/>
  <c r="M952" i="17"/>
  <c r="M962" i="17"/>
  <c r="K976" i="17"/>
  <c r="K989" i="17"/>
  <c r="K1004" i="17"/>
  <c r="K1014" i="17"/>
  <c r="L980" i="17"/>
  <c r="L916" i="17"/>
  <c r="L788" i="17"/>
  <c r="K254" i="17"/>
  <c r="K422" i="17"/>
  <c r="M523" i="17"/>
  <c r="M565" i="17"/>
  <c r="K628" i="17"/>
  <c r="M665" i="17"/>
  <c r="K766" i="17"/>
  <c r="M792" i="17"/>
  <c r="M817" i="17"/>
  <c r="L839" i="17"/>
  <c r="K933" i="17"/>
  <c r="K959" i="17"/>
  <c r="M976" i="17"/>
  <c r="K1000" i="17"/>
  <c r="L650" i="17"/>
  <c r="L588" i="17"/>
  <c r="L460" i="17"/>
  <c r="L324" i="17"/>
  <c r="L196" i="17"/>
  <c r="L68" i="17"/>
  <c r="M136" i="17"/>
  <c r="K390" i="17"/>
  <c r="K492" i="17"/>
  <c r="K592" i="17"/>
  <c r="K632" i="17"/>
  <c r="K702" i="17"/>
  <c r="K727" i="17"/>
  <c r="M771" i="17"/>
  <c r="K823" i="17"/>
  <c r="K855" i="17"/>
  <c r="K887" i="17"/>
  <c r="K919" i="17"/>
  <c r="K944" i="17"/>
  <c r="K966" i="17"/>
  <c r="M979" i="17"/>
  <c r="M1006" i="17"/>
  <c r="L958" i="17"/>
  <c r="L798" i="17"/>
  <c r="L594" i="17"/>
  <c r="L458" i="17"/>
  <c r="L330" i="17"/>
  <c r="L202" i="17"/>
  <c r="L74" i="17"/>
  <c r="M672" i="17"/>
  <c r="K700" i="17"/>
  <c r="K807" i="17"/>
  <c r="K871" i="17"/>
  <c r="L810" i="17"/>
  <c r="L414" i="17"/>
  <c r="L158" i="17"/>
  <c r="K385" i="17"/>
  <c r="M646" i="17"/>
  <c r="K846" i="17"/>
  <c r="K910" i="17"/>
  <c r="M951" i="17"/>
  <c r="M986" i="17"/>
  <c r="L368" i="17"/>
  <c r="L112" i="17"/>
  <c r="L198" i="17"/>
  <c r="L716" i="17"/>
  <c r="K998" i="17"/>
  <c r="M759" i="17"/>
  <c r="M480" i="17"/>
  <c r="L469" i="17"/>
  <c r="L424" i="17"/>
  <c r="M709" i="17"/>
  <c r="M473" i="17"/>
  <c r="K47" i="17"/>
  <c r="K197" i="17"/>
  <c r="L61" i="17"/>
  <c r="M135" i="17"/>
  <c r="M240" i="17"/>
  <c r="M328" i="17"/>
  <c r="K400" i="17"/>
  <c r="M467" i="17"/>
  <c r="M517" i="17"/>
  <c r="M168" i="17"/>
  <c r="M299" i="17"/>
  <c r="K371" i="17"/>
  <c r="M438" i="17"/>
  <c r="K517" i="17"/>
  <c r="M628" i="17"/>
  <c r="M692" i="17"/>
  <c r="M54" i="17"/>
  <c r="M154" i="17"/>
  <c r="M261" i="17"/>
  <c r="K328" i="17"/>
  <c r="L245" i="17"/>
  <c r="M408" i="17"/>
  <c r="M497" i="17"/>
  <c r="K598" i="17"/>
  <c r="M706" i="17"/>
  <c r="K162" i="17"/>
  <c r="M352" i="17"/>
  <c r="K449" i="17"/>
  <c r="M590" i="17"/>
  <c r="M634" i="17"/>
  <c r="K264" i="17"/>
  <c r="K495" i="17"/>
  <c r="M578" i="17"/>
  <c r="M648" i="17"/>
  <c r="M694" i="17"/>
  <c r="K736" i="17"/>
  <c r="K780" i="17"/>
  <c r="K812" i="17"/>
  <c r="M879" i="17"/>
  <c r="M918" i="17"/>
  <c r="K948" i="17"/>
  <c r="M483" i="17"/>
  <c r="M622" i="17"/>
  <c r="M678" i="17"/>
  <c r="K710" i="17"/>
  <c r="M747" i="17"/>
  <c r="M780" i="17"/>
  <c r="M812" i="17"/>
  <c r="K850" i="17"/>
  <c r="K906" i="17"/>
  <c r="M940" i="17"/>
  <c r="M972" i="17"/>
  <c r="M1004" i="17"/>
  <c r="K295" i="17"/>
  <c r="M484" i="17"/>
  <c r="K636" i="17"/>
  <c r="K886" i="17"/>
  <c r="K927" i="17"/>
  <c r="L959" i="17"/>
  <c r="M992" i="17"/>
  <c r="M160" i="17"/>
  <c r="K427" i="17"/>
  <c r="M588" i="17"/>
  <c r="K685" i="17"/>
  <c r="M802" i="17"/>
  <c r="M914" i="17"/>
  <c r="M946" i="17"/>
  <c r="M990" i="17"/>
  <c r="L1046" i="17"/>
  <c r="L832" i="17"/>
  <c r="M276" i="17"/>
  <c r="M529" i="17"/>
  <c r="M654" i="17"/>
  <c r="K732" i="17"/>
  <c r="K798" i="17"/>
  <c r="M913" i="17"/>
  <c r="K1006" i="17"/>
  <c r="L630" i="17"/>
  <c r="L580" i="17"/>
  <c r="L316" i="17"/>
  <c r="L60" i="17"/>
  <c r="K249" i="17"/>
  <c r="M658" i="17"/>
  <c r="M743" i="17"/>
  <c r="M803" i="17"/>
  <c r="M969" i="17"/>
  <c r="M1010" i="17"/>
  <c r="L1014" i="17"/>
  <c r="L666" i="17"/>
  <c r="L386" i="17"/>
  <c r="L130" i="17"/>
  <c r="M776" i="17"/>
  <c r="K1020" i="17"/>
  <c r="L526" i="17"/>
  <c r="L14" i="17"/>
  <c r="K576" i="17"/>
  <c r="K740" i="17"/>
  <c r="K960" i="17"/>
  <c r="L712" i="17"/>
  <c r="L288" i="17"/>
  <c r="M1015" i="17"/>
  <c r="L102" i="17"/>
  <c r="M936" i="17"/>
  <c r="K709" i="17"/>
  <c r="M446" i="17"/>
  <c r="L406" i="17"/>
  <c r="M48" i="17"/>
  <c r="M202" i="17"/>
  <c r="K312" i="17"/>
  <c r="K440" i="17"/>
  <c r="K69" i="17"/>
  <c r="M137" i="17"/>
  <c r="M248" i="17"/>
  <c r="K401" i="17"/>
  <c r="M477" i="17"/>
  <c r="M518" i="17"/>
  <c r="K187" i="17"/>
  <c r="K307" i="17"/>
  <c r="M374" i="17"/>
  <c r="M440" i="17"/>
  <c r="K518" i="17"/>
  <c r="K634" i="17"/>
  <c r="K698" i="17"/>
  <c r="K56" i="17"/>
  <c r="K178" i="17"/>
  <c r="K265" i="17"/>
  <c r="M22" i="17"/>
  <c r="M416" i="17"/>
  <c r="K508" i="17"/>
  <c r="K656" i="17"/>
  <c r="K716" i="17"/>
  <c r="K165" i="17"/>
  <c r="K354" i="17"/>
  <c r="M451" i="17"/>
  <c r="M597" i="17"/>
  <c r="M287" i="17"/>
  <c r="K500" i="17"/>
  <c r="K653" i="17"/>
  <c r="K747" i="17"/>
  <c r="M814" i="17"/>
  <c r="M846" i="17"/>
  <c r="M886" i="17"/>
  <c r="M919" i="17"/>
  <c r="L241" i="17"/>
  <c r="M375" i="17"/>
  <c r="L493" i="17"/>
  <c r="K577" i="17"/>
  <c r="L629" i="17"/>
  <c r="K752" i="17"/>
  <c r="K858" i="17"/>
  <c r="K914" i="17"/>
  <c r="K946" i="17"/>
  <c r="K978" i="17"/>
  <c r="K1010" i="17"/>
  <c r="K503" i="17"/>
  <c r="K588" i="17"/>
  <c r="K815" i="17"/>
  <c r="K847" i="17"/>
  <c r="M928" i="17"/>
  <c r="M960" i="17"/>
  <c r="M998" i="17"/>
  <c r="K221" i="17"/>
  <c r="M437" i="17"/>
  <c r="K597" i="17"/>
  <c r="K692" i="17"/>
  <c r="K808" i="17"/>
  <c r="K840" i="17"/>
  <c r="K920" i="17"/>
  <c r="K950" i="17"/>
  <c r="K972" i="17"/>
  <c r="M994" i="17"/>
  <c r="M1016" i="17"/>
  <c r="L988" i="17"/>
  <c r="L796" i="17"/>
  <c r="K286" i="17"/>
  <c r="K532" i="17"/>
  <c r="K660" i="17"/>
  <c r="L735" i="17"/>
  <c r="K862" i="17"/>
  <c r="M920" i="17"/>
  <c r="M1007" i="17"/>
  <c r="L658" i="17"/>
  <c r="L444" i="17"/>
  <c r="L180" i="17"/>
  <c r="K280" i="17"/>
  <c r="M538" i="17"/>
  <c r="K672" i="17"/>
  <c r="M755" i="17"/>
  <c r="M810" i="17"/>
  <c r="M867" i="17"/>
  <c r="M931" i="17"/>
  <c r="M971" i="17"/>
  <c r="M1014" i="17"/>
  <c r="L1006" i="17"/>
  <c r="L740" i="17"/>
  <c r="L378" i="17"/>
  <c r="L122" i="17"/>
  <c r="K203" i="17"/>
  <c r="M922" i="17"/>
  <c r="L382" i="17"/>
  <c r="M769" i="17"/>
  <c r="M968" i="17"/>
  <c r="M1055" i="17"/>
  <c r="L702" i="17"/>
  <c r="L272" i="17"/>
  <c r="M978" i="17"/>
  <c r="L390" i="17"/>
  <c r="J622" i="17"/>
  <c r="L946" i="17"/>
  <c r="M929" i="17"/>
  <c r="K646" i="17"/>
  <c r="L994" i="17"/>
  <c r="M985" i="17"/>
  <c r="M851" i="17"/>
  <c r="M690" i="17"/>
  <c r="M593" i="17"/>
  <c r="L440" i="17"/>
  <c r="K1064" i="17"/>
  <c r="J965" i="17"/>
  <c r="K905" i="17"/>
  <c r="K832" i="17"/>
  <c r="K777" i="17"/>
  <c r="K606" i="17"/>
  <c r="K947" i="17"/>
  <c r="M925" i="17"/>
  <c r="M580" i="17"/>
  <c r="K973" i="17"/>
  <c r="J211" i="17"/>
  <c r="K1017" i="17"/>
  <c r="M997" i="17"/>
  <c r="L977" i="17"/>
  <c r="M955" i="17"/>
  <c r="K739" i="17"/>
  <c r="K717" i="17"/>
  <c r="K452" i="17"/>
  <c r="K324" i="17"/>
  <c r="J931" i="17"/>
  <c r="J909" i="17"/>
  <c r="J899" i="17"/>
  <c r="J867" i="17"/>
  <c r="J835" i="17"/>
  <c r="J813" i="17"/>
  <c r="J803" i="17"/>
  <c r="J781" i="17"/>
  <c r="J771" i="17"/>
  <c r="J749" i="17"/>
  <c r="M506" i="17"/>
  <c r="K945" i="17"/>
  <c r="K929" i="17"/>
  <c r="K913" i="17"/>
  <c r="K833" i="17"/>
  <c r="K817" i="17"/>
  <c r="K785" i="17"/>
  <c r="K769" i="17"/>
  <c r="M745" i="17"/>
  <c r="K713" i="17"/>
  <c r="K617" i="17"/>
  <c r="M548" i="17"/>
  <c r="M514" i="17"/>
  <c r="M431" i="17"/>
  <c r="L355" i="17"/>
  <c r="M293" i="17"/>
  <c r="K1001" i="17"/>
  <c r="M957" i="17"/>
  <c r="L923" i="17"/>
  <c r="K859" i="17"/>
  <c r="K827" i="17"/>
  <c r="K795" i="17"/>
  <c r="M741" i="17"/>
  <c r="M739" i="17"/>
  <c r="L645" i="17"/>
  <c r="M572" i="17"/>
  <c r="K430" i="17"/>
  <c r="M333" i="17"/>
  <c r="K263" i="17"/>
  <c r="J911" i="17"/>
  <c r="L723" i="17"/>
  <c r="M677" i="17"/>
  <c r="L649" i="17"/>
  <c r="J554" i="17"/>
  <c r="J540" i="17"/>
  <c r="J538" i="17"/>
  <c r="J508" i="17"/>
  <c r="J477" i="17"/>
  <c r="J411" i="17"/>
  <c r="M402" i="17"/>
  <c r="K365" i="17"/>
  <c r="M214" i="17"/>
  <c r="J733" i="17"/>
  <c r="M731" i="17"/>
  <c r="M689" i="17"/>
  <c r="K594" i="17"/>
  <c r="K562" i="17"/>
  <c r="K544" i="17"/>
  <c r="K531" i="17"/>
  <c r="L515" i="17"/>
  <c r="K421" i="17"/>
  <c r="K410" i="17"/>
  <c r="K378" i="17"/>
  <c r="M314" i="17"/>
  <c r="K271" i="17"/>
  <c r="M186" i="17"/>
  <c r="M621" i="17"/>
  <c r="M584" i="17"/>
  <c r="M541" i="17"/>
  <c r="K512" i="17"/>
  <c r="K498" i="17"/>
  <c r="K474" i="17"/>
  <c r="K461" i="17"/>
  <c r="K442" i="17"/>
  <c r="L419" i="17"/>
  <c r="K387" i="17"/>
  <c r="L375" i="17"/>
  <c r="M326" i="17"/>
  <c r="K285" i="17"/>
  <c r="K279" i="17"/>
  <c r="M254" i="17"/>
  <c r="M206" i="17"/>
  <c r="K195" i="17"/>
  <c r="M27" i="17"/>
  <c r="K673" i="17"/>
  <c r="M629" i="17"/>
  <c r="M573" i="17"/>
  <c r="M553" i="17"/>
  <c r="K530" i="17"/>
  <c r="K496" i="17"/>
  <c r="L489" i="17"/>
  <c r="M482" i="17"/>
  <c r="M444" i="17"/>
  <c r="M398" i="17"/>
  <c r="K357" i="17"/>
  <c r="M347" i="17"/>
  <c r="K316" i="17"/>
  <c r="M291" i="17"/>
  <c r="M260" i="17"/>
  <c r="M129" i="17"/>
  <c r="K52" i="17"/>
  <c r="J323" i="17"/>
  <c r="K302" i="17"/>
  <c r="M253" i="17"/>
  <c r="M251" i="17"/>
  <c r="K237" i="17"/>
  <c r="K234" i="17"/>
  <c r="K169" i="17"/>
  <c r="M162" i="17"/>
  <c r="M142" i="17"/>
  <c r="M102" i="17"/>
  <c r="J65" i="17"/>
  <c r="J60" i="17"/>
  <c r="K578" i="17"/>
  <c r="K546" i="17"/>
  <c r="K520" i="17"/>
  <c r="K504" i="17"/>
  <c r="K488" i="17"/>
  <c r="M463" i="17"/>
  <c r="M434" i="17"/>
  <c r="M412" i="17"/>
  <c r="M389" i="17"/>
  <c r="K379" i="17"/>
  <c r="M358" i="17"/>
  <c r="M335" i="17"/>
  <c r="L325" i="17"/>
  <c r="M306" i="17"/>
  <c r="M243" i="17"/>
  <c r="K215" i="17"/>
  <c r="K171" i="17"/>
  <c r="K151" i="17"/>
  <c r="L119" i="17"/>
  <c r="M99" i="17"/>
  <c r="L97" i="17"/>
  <c r="K82" i="17"/>
  <c r="M70" i="17"/>
  <c r="M15" i="17"/>
  <c r="K469" i="17"/>
  <c r="K437" i="17"/>
  <c r="J415" i="17"/>
  <c r="M386" i="17"/>
  <c r="M354" i="17"/>
  <c r="M322" i="17"/>
  <c r="L299" i="17"/>
  <c r="K276" i="17"/>
  <c r="M250" i="17"/>
  <c r="M230" i="17"/>
  <c r="K223" i="17"/>
  <c r="K192" i="17"/>
  <c r="L175" i="17"/>
  <c r="K163" i="17"/>
  <c r="M143" i="17"/>
  <c r="K89" i="17"/>
  <c r="L87" i="17"/>
  <c r="M50" i="17"/>
  <c r="K38" i="17"/>
  <c r="K20" i="17"/>
  <c r="M458" i="17"/>
  <c r="J437" i="17"/>
  <c r="K415" i="17"/>
  <c r="K374" i="17"/>
  <c r="M362" i="17"/>
  <c r="K340" i="17"/>
  <c r="K317" i="17"/>
  <c r="K283" i="17"/>
  <c r="K269" i="17"/>
  <c r="K259" i="17"/>
  <c r="K244" i="17"/>
  <c r="K227" i="17"/>
  <c r="K183" i="17"/>
  <c r="K170" i="17"/>
  <c r="M150" i="17"/>
  <c r="M131" i="17"/>
  <c r="M121" i="17"/>
  <c r="M111" i="17"/>
  <c r="K25" i="17"/>
  <c r="L11" i="17"/>
  <c r="M6" i="17"/>
  <c r="M29" i="17"/>
  <c r="M61" i="17"/>
  <c r="M93" i="17"/>
  <c r="M125" i="17"/>
  <c r="M157" i="17"/>
  <c r="M189" i="17"/>
  <c r="M221" i="17"/>
  <c r="K16" i="17"/>
  <c r="M40" i="17"/>
  <c r="K51" i="17"/>
  <c r="K85" i="17"/>
  <c r="K114" i="17"/>
  <c r="J124" i="17"/>
  <c r="K13" i="17"/>
  <c r="K40" i="17"/>
  <c r="K72" i="17"/>
  <c r="K104" i="17"/>
  <c r="L197" i="17"/>
  <c r="M228" i="17"/>
  <c r="M257" i="17"/>
  <c r="M337" i="17"/>
  <c r="M305" i="17"/>
  <c r="K277" i="17"/>
  <c r="L267" i="17"/>
  <c r="J246" i="17"/>
  <c r="K236" i="17"/>
  <c r="J229" i="17"/>
  <c r="M216" i="17"/>
  <c r="J202" i="17"/>
  <c r="J194" i="17"/>
  <c r="M188" i="17"/>
  <c r="M174" i="17"/>
  <c r="K164" i="17"/>
  <c r="K156" i="17"/>
  <c r="M144" i="17"/>
  <c r="K132" i="17"/>
  <c r="K125" i="17"/>
  <c r="K106" i="17"/>
  <c r="K93" i="17"/>
  <c r="K90" i="17"/>
  <c r="M76" i="17"/>
  <c r="L53" i="17"/>
  <c r="K43" i="17"/>
  <c r="M39" i="17"/>
  <c r="J31" i="17"/>
  <c r="M28" i="17"/>
  <c r="M17" i="17"/>
  <c r="L3" i="17"/>
  <c r="K200" i="17"/>
  <c r="K168" i="17"/>
  <c r="K136" i="17"/>
  <c r="K113" i="17"/>
  <c r="M90" i="17"/>
  <c r="K68" i="17"/>
  <c r="K36" i="17"/>
  <c r="K4" i="17"/>
  <c r="M134" i="17"/>
  <c r="K108" i="17"/>
  <c r="K76" i="17"/>
  <c r="J946" i="17"/>
  <c r="J49" i="17"/>
  <c r="J376" i="17"/>
  <c r="J495" i="17"/>
  <c r="J297" i="17"/>
  <c r="J489" i="17"/>
  <c r="J598" i="17"/>
  <c r="J992" i="17"/>
  <c r="J736" i="17"/>
  <c r="J5" i="17"/>
  <c r="J140" i="17"/>
  <c r="J267" i="17"/>
  <c r="J413" i="17"/>
  <c r="J264" i="17"/>
  <c r="J529" i="17"/>
  <c r="J1016" i="17"/>
  <c r="J840" i="17"/>
  <c r="J728" i="17"/>
  <c r="J20" i="17"/>
  <c r="J45" i="17"/>
  <c r="J472" i="17"/>
  <c r="J221" i="17"/>
  <c r="J510" i="17"/>
  <c r="J424" i="17"/>
  <c r="J996" i="17"/>
  <c r="J820" i="17"/>
  <c r="J724" i="17"/>
  <c r="J958" i="17"/>
  <c r="J682" i="17"/>
  <c r="J648" i="17"/>
  <c r="J858" i="17"/>
  <c r="J654" i="17"/>
  <c r="J27" i="17"/>
  <c r="J78" i="17"/>
  <c r="J67" i="17"/>
  <c r="J143" i="17"/>
  <c r="J280" i="17"/>
  <c r="J125" i="17"/>
  <c r="J61" i="17"/>
  <c r="J290" i="17"/>
  <c r="J354" i="17"/>
  <c r="J418" i="17"/>
  <c r="J342" i="17"/>
  <c r="J463" i="17"/>
  <c r="J751" i="17"/>
  <c r="J184" i="17"/>
  <c r="J524" i="17"/>
  <c r="J334" i="17"/>
  <c r="J621" i="17"/>
  <c r="J410" i="17"/>
  <c r="J689" i="17"/>
  <c r="J303" i="17"/>
  <c r="J791" i="17"/>
  <c r="J919" i="17"/>
  <c r="J572" i="17"/>
  <c r="J701" i="17"/>
  <c r="J859" i="17"/>
  <c r="J713" i="17"/>
  <c r="J971" i="17"/>
  <c r="J585" i="17"/>
  <c r="J953" i="17"/>
  <c r="J851" i="17"/>
  <c r="J706" i="17"/>
  <c r="J307" i="17"/>
  <c r="J1018" i="17"/>
  <c r="J678" i="17"/>
  <c r="J546" i="17"/>
  <c r="J656" i="17"/>
  <c r="J521" i="17"/>
  <c r="J902" i="17"/>
  <c r="J403" i="17"/>
  <c r="J700" i="17"/>
  <c r="J1020" i="17"/>
  <c r="J600" i="17"/>
  <c r="J457" i="17"/>
  <c r="J190" i="17"/>
  <c r="J261" i="17"/>
  <c r="J915" i="17"/>
  <c r="J874" i="17"/>
  <c r="J620" i="17"/>
  <c r="J910" i="17"/>
  <c r="J680" i="17"/>
  <c r="J240" i="17"/>
  <c r="J64" i="17"/>
  <c r="J112" i="17"/>
  <c r="J941" i="17"/>
  <c r="J356" i="17"/>
  <c r="J1064" i="17"/>
  <c r="J606" i="17"/>
  <c r="J1002" i="17"/>
  <c r="J618" i="17"/>
  <c r="J608" i="17"/>
  <c r="J766" i="17"/>
  <c r="J846" i="17"/>
  <c r="J1014" i="17"/>
  <c r="J748" i="17"/>
  <c r="J558" i="17"/>
  <c r="J320" i="17"/>
  <c r="K1003" i="17"/>
  <c r="M999" i="17"/>
  <c r="K995" i="17"/>
  <c r="J991" i="17"/>
  <c r="M987" i="17"/>
  <c r="K983" i="17"/>
  <c r="M943" i="17"/>
  <c r="J896" i="17"/>
  <c r="J892" i="17"/>
  <c r="J888" i="17"/>
  <c r="J884" i="17"/>
  <c r="M880" i="17"/>
  <c r="K872" i="17"/>
  <c r="K868" i="17"/>
  <c r="M860" i="17"/>
  <c r="M856" i="17"/>
  <c r="K852" i="17"/>
  <c r="J848" i="17"/>
  <c r="K844" i="17"/>
  <c r="M787" i="17"/>
  <c r="K779" i="17"/>
  <c r="M772" i="17"/>
  <c r="M761" i="17"/>
  <c r="M757" i="17"/>
  <c r="M753" i="17"/>
  <c r="J750" i="17"/>
  <c r="K746" i="17"/>
  <c r="K742" i="17"/>
  <c r="L738" i="17"/>
  <c r="J734" i="17"/>
  <c r="K730" i="17"/>
  <c r="M718" i="17"/>
  <c r="M534" i="17"/>
  <c r="J1003" i="17"/>
  <c r="J545" i="17"/>
  <c r="J381" i="17"/>
  <c r="J352" i="17"/>
  <c r="J968" i="17"/>
  <c r="J425" i="17"/>
  <c r="J236" i="17"/>
  <c r="J832" i="17"/>
  <c r="J389" i="17"/>
  <c r="J228" i="17"/>
  <c r="J155" i="17"/>
  <c r="J71" i="17"/>
  <c r="J185" i="17"/>
  <c r="J151" i="17"/>
  <c r="J759" i="17"/>
  <c r="J549" i="17"/>
  <c r="J807" i="17"/>
  <c r="J475" i="17"/>
  <c r="J966" i="17"/>
  <c r="J624" i="17"/>
  <c r="J200" i="17"/>
  <c r="J426" i="17"/>
  <c r="J810" i="17"/>
  <c r="J973" i="17"/>
  <c r="J981" i="17"/>
  <c r="J390" i="17"/>
  <c r="J957" i="17"/>
  <c r="J430" i="17"/>
  <c r="J815" i="17"/>
  <c r="J841" i="17"/>
  <c r="J388" i="17"/>
  <c r="J461" i="17"/>
  <c r="J326" i="17"/>
  <c r="J737" i="17"/>
  <c r="J159" i="17"/>
  <c r="J516" i="17"/>
  <c r="J62" i="17"/>
  <c r="J223" i="17"/>
  <c r="J446" i="17"/>
  <c r="J359" i="17"/>
  <c r="J175" i="17"/>
  <c r="J36" i="17"/>
  <c r="J136" i="17"/>
  <c r="J287" i="17"/>
  <c r="J77" i="17"/>
  <c r="J22" i="17"/>
  <c r="J158" i="17"/>
  <c r="J243" i="17"/>
  <c r="J553" i="17"/>
  <c r="J1008" i="17"/>
  <c r="J688" i="17"/>
  <c r="J321" i="17"/>
  <c r="J69" i="17"/>
  <c r="J578" i="17"/>
  <c r="J1005" i="17"/>
  <c r="J637" i="17"/>
  <c r="J1011" i="17"/>
  <c r="J891" i="17"/>
  <c r="J967" i="17"/>
  <c r="J799" i="17"/>
  <c r="J605" i="17"/>
  <c r="J397" i="17"/>
  <c r="J346" i="17"/>
  <c r="J474" i="17"/>
  <c r="J705" i="17"/>
  <c r="J52" i="17"/>
  <c r="J239" i="17"/>
  <c r="J422" i="17"/>
  <c r="J310" i="17"/>
  <c r="J163" i="17"/>
  <c r="J427" i="17"/>
  <c r="J350" i="17"/>
  <c r="J269" i="17"/>
  <c r="J88" i="17"/>
  <c r="J85" i="17"/>
  <c r="J160" i="17"/>
  <c r="J107" i="17"/>
  <c r="J219" i="17"/>
  <c r="J59" i="17"/>
  <c r="J978" i="17"/>
  <c r="J17" i="17"/>
  <c r="J479" i="17"/>
  <c r="J504" i="17"/>
  <c r="J502" i="17"/>
  <c r="J784" i="17"/>
  <c r="J76" i="17"/>
  <c r="J409" i="17"/>
  <c r="J494" i="17"/>
  <c r="J401" i="17"/>
  <c r="J936" i="17"/>
  <c r="J288" i="17"/>
  <c r="J590" i="17"/>
  <c r="J900" i="17"/>
  <c r="M393" i="17"/>
  <c r="K98" i="17"/>
  <c r="M295" i="17"/>
  <c r="K433" i="17"/>
  <c r="M332" i="17"/>
  <c r="M660" i="17"/>
  <c r="K339" i="17"/>
  <c r="K684" i="17"/>
  <c r="M272" i="17"/>
  <c r="K493" i="17"/>
  <c r="K616" i="17"/>
  <c r="M626" i="17"/>
  <c r="M715" i="17"/>
  <c r="K796" i="17"/>
  <c r="M862" i="17"/>
  <c r="K932" i="17"/>
  <c r="M415" i="17"/>
  <c r="M666" i="17"/>
  <c r="K735" i="17"/>
  <c r="M796" i="17"/>
  <c r="K882" i="17"/>
  <c r="M956" i="17"/>
  <c r="M1020" i="17"/>
  <c r="M373" i="17"/>
  <c r="M754" i="17"/>
  <c r="M970" i="17"/>
  <c r="K358" i="17"/>
  <c r="M650" i="17"/>
  <c r="M850" i="17"/>
  <c r="M930" i="17"/>
  <c r="K979" i="17"/>
  <c r="K601" i="17"/>
  <c r="K773" i="17"/>
  <c r="K981" i="17"/>
  <c r="L348" i="17"/>
  <c r="M397" i="17"/>
  <c r="L705" i="17"/>
  <c r="M950" i="17"/>
  <c r="L790" i="17"/>
  <c r="L226" i="17"/>
  <c r="M840" i="17"/>
  <c r="L732" i="17"/>
  <c r="K800" i="17"/>
  <c r="K480" i="17"/>
  <c r="M975" i="17"/>
  <c r="L693" i="17"/>
  <c r="M199" i="17"/>
  <c r="L600" i="17"/>
  <c r="M993" i="17"/>
  <c r="K851" i="17"/>
  <c r="M829" i="17"/>
  <c r="K621" i="17"/>
  <c r="K819" i="17"/>
  <c r="M883" i="17"/>
  <c r="K1019" i="17"/>
  <c r="M1005" i="17"/>
  <c r="K977" i="17"/>
  <c r="K953" i="17"/>
  <c r="K825" i="17"/>
  <c r="L717" i="17"/>
  <c r="M452" i="17"/>
  <c r="M274" i="17"/>
  <c r="M941" i="17"/>
  <c r="M923" i="17"/>
  <c r="K899" i="17"/>
  <c r="M859" i="17"/>
  <c r="K835" i="17"/>
  <c r="M813" i="17"/>
  <c r="M795" i="17"/>
  <c r="K771" i="17"/>
  <c r="K749" i="17"/>
  <c r="K521" i="17"/>
  <c r="K366" i="17"/>
  <c r="K993" i="17"/>
  <c r="M949" i="17"/>
  <c r="J917" i="17"/>
  <c r="M821" i="17"/>
  <c r="J789" i="17"/>
  <c r="L713" i="17"/>
  <c r="M697" i="17"/>
  <c r="M657" i="17"/>
  <c r="K528" i="17"/>
  <c r="M475" i="17"/>
  <c r="K355" i="17"/>
  <c r="J293" i="17"/>
  <c r="K939" i="17"/>
  <c r="L827" i="17"/>
  <c r="K763" i="17"/>
  <c r="L739" i="17"/>
  <c r="K580" i="17"/>
  <c r="K333" i="17"/>
  <c r="M263" i="17"/>
  <c r="J959" i="17"/>
  <c r="K723" i="17"/>
  <c r="K681" i="17"/>
  <c r="K649" i="17"/>
  <c r="K625" i="17"/>
  <c r="K605" i="17"/>
  <c r="M552" i="17"/>
  <c r="K538" i="17"/>
  <c r="K499" i="17"/>
  <c r="M411" i="17"/>
  <c r="M407" i="17"/>
  <c r="M343" i="17"/>
  <c r="K282" i="17"/>
  <c r="K733" i="17"/>
  <c r="K689" i="17"/>
  <c r="M594" i="17"/>
  <c r="M560" i="17"/>
  <c r="M537" i="17"/>
  <c r="M515" i="17"/>
  <c r="M378" i="17"/>
  <c r="K314" i="17"/>
  <c r="M247" i="17"/>
  <c r="M176" i="17"/>
  <c r="M592" i="17"/>
  <c r="K570" i="17"/>
  <c r="K507" i="17"/>
  <c r="M505" i="17"/>
  <c r="L471" i="17"/>
  <c r="M454" i="17"/>
  <c r="M429" i="17"/>
  <c r="K380" i="17"/>
  <c r="M334" i="17"/>
  <c r="M301" i="17"/>
  <c r="M279" i="17"/>
  <c r="M226" i="17"/>
  <c r="L195" i="17"/>
  <c r="K63" i="17"/>
  <c r="K737" i="17"/>
  <c r="K589" i="17"/>
  <c r="L553" i="17"/>
  <c r="M530" i="17"/>
  <c r="K491" i="17"/>
  <c r="K482" i="17"/>
  <c r="J439" i="17"/>
  <c r="M367" i="17"/>
  <c r="L347" i="17"/>
  <c r="M316" i="17"/>
  <c r="K266" i="17"/>
  <c r="K129" i="17"/>
  <c r="M52" i="17"/>
  <c r="K311" i="17"/>
  <c r="K253" i="17"/>
  <c r="M237" i="17"/>
  <c r="M203" i="17"/>
  <c r="K120" i="17"/>
  <c r="M59" i="17"/>
  <c r="M600" i="17"/>
  <c r="M568" i="17"/>
  <c r="M520" i="17"/>
  <c r="M453" i="17"/>
  <c r="K434" i="17"/>
  <c r="L399" i="17"/>
  <c r="M379" i="17"/>
  <c r="K348" i="17"/>
  <c r="K325" i="17"/>
  <c r="K315" i="17"/>
  <c r="K243" i="17"/>
  <c r="M198" i="17"/>
  <c r="M119" i="17"/>
  <c r="K99" i="17"/>
  <c r="M82" i="17"/>
  <c r="K70" i="17"/>
  <c r="K428" i="17"/>
  <c r="K396" i="17"/>
  <c r="J319" i="17"/>
  <c r="K284" i="17"/>
  <c r="K230" i="17"/>
  <c r="M217" i="17"/>
  <c r="L179" i="17"/>
  <c r="K161" i="17"/>
  <c r="K110" i="17"/>
  <c r="J89" i="17"/>
  <c r="K75" i="17"/>
  <c r="M49" i="17"/>
  <c r="L35" i="17"/>
  <c r="K470" i="17"/>
  <c r="K445" i="17"/>
  <c r="M426" i="17"/>
  <c r="M394" i="17"/>
  <c r="K372" i="17"/>
  <c r="K342" i="17"/>
  <c r="K310" i="17"/>
  <c r="J286" i="17"/>
  <c r="M270" i="17"/>
  <c r="K252" i="17"/>
  <c r="K238" i="17"/>
  <c r="K193" i="17"/>
  <c r="M183" i="17"/>
  <c r="K152" i="17"/>
  <c r="K138" i="17"/>
  <c r="M118" i="17"/>
  <c r="M75" i="17"/>
  <c r="J25" i="17"/>
  <c r="K11" i="17"/>
  <c r="M21" i="17"/>
  <c r="M69" i="17"/>
  <c r="M109" i="17"/>
  <c r="M149" i="17"/>
  <c r="M197" i="17"/>
  <c r="M8" i="17"/>
  <c r="K21" i="17"/>
  <c r="K48" i="17"/>
  <c r="K78" i="17"/>
  <c r="M104" i="17"/>
  <c r="K123" i="17"/>
  <c r="L37" i="17"/>
  <c r="K77" i="17"/>
  <c r="J116" i="17"/>
  <c r="M164" i="17"/>
  <c r="K204" i="17"/>
  <c r="M241" i="17"/>
  <c r="M281" i="17"/>
  <c r="M297" i="17"/>
  <c r="K272" i="17"/>
  <c r="M258" i="17"/>
  <c r="K233" i="17"/>
  <c r="K208" i="17"/>
  <c r="M194" i="17"/>
  <c r="M182" i="17"/>
  <c r="M166" i="17"/>
  <c r="K147" i="17"/>
  <c r="K135" i="17"/>
  <c r="M122" i="17"/>
  <c r="K107" i="17"/>
  <c r="K101" i="17"/>
  <c r="K92" i="17"/>
  <c r="M81" i="17"/>
  <c r="K64" i="17"/>
  <c r="M51" i="17"/>
  <c r="K42" i="17"/>
  <c r="K31" i="17"/>
  <c r="K27" i="17"/>
  <c r="M12" i="17"/>
  <c r="K232" i="17"/>
  <c r="M158" i="17"/>
  <c r="J114" i="17"/>
  <c r="J83" i="17"/>
  <c r="K41" i="17"/>
  <c r="L7" i="17"/>
  <c r="M98" i="17"/>
  <c r="J54" i="17"/>
  <c r="K17" i="17"/>
  <c r="J417" i="17"/>
  <c r="J193" i="17"/>
  <c r="J208" i="17"/>
  <c r="J497" i="17"/>
  <c r="J768" i="17"/>
  <c r="J165" i="17"/>
  <c r="J312" i="17"/>
  <c r="J44" i="17"/>
  <c r="J347" i="17"/>
  <c r="J434" i="17"/>
  <c r="J824" i="17"/>
  <c r="J709" i="17"/>
  <c r="J416" i="17"/>
  <c r="J256" i="17"/>
  <c r="J296" i="17"/>
  <c r="J465" i="17"/>
  <c r="J380" i="17"/>
  <c r="J932" i="17"/>
  <c r="J740" i="17"/>
  <c r="J632" i="17"/>
  <c r="J626" i="17"/>
  <c r="J922" i="17"/>
  <c r="J14" i="17"/>
  <c r="J13" i="17"/>
  <c r="J104" i="17"/>
  <c r="J248" i="17"/>
  <c r="J105" i="17"/>
  <c r="J29" i="17"/>
  <c r="J238" i="17"/>
  <c r="J364" i="17"/>
  <c r="J450" i="17"/>
  <c r="J262" i="17"/>
  <c r="J500" i="17"/>
  <c r="J129" i="17"/>
  <c r="J602" i="17"/>
  <c r="J483" i="17"/>
  <c r="J314" i="17"/>
  <c r="J769" i="17"/>
  <c r="J929" i="17"/>
  <c r="J625" i="17"/>
  <c r="J823" i="17"/>
  <c r="J1015" i="17"/>
  <c r="J923" i="17"/>
  <c r="J745" i="17"/>
  <c r="J506" i="17"/>
  <c r="J955" i="17"/>
  <c r="J802" i="17"/>
  <c r="J662" i="17"/>
  <c r="J938" i="17"/>
  <c r="J636" i="17"/>
  <c r="J339" i="17"/>
  <c r="J814" i="17"/>
  <c r="J828" i="17"/>
  <c r="J443" i="17"/>
  <c r="J444" i="17"/>
  <c r="J98" i="17"/>
  <c r="J480" i="17"/>
  <c r="J954" i="17"/>
  <c r="M401" i="17"/>
  <c r="K155" i="17"/>
  <c r="K376" i="17"/>
  <c r="M100" i="17"/>
  <c r="M296" i="17"/>
  <c r="M435" i="17"/>
  <c r="K94" i="17"/>
  <c r="M341" i="17"/>
  <c r="M476" i="17"/>
  <c r="K666" i="17"/>
  <c r="K96" i="17"/>
  <c r="M288" i="17"/>
  <c r="K565" i="17"/>
  <c r="K289" i="17"/>
  <c r="K494" i="17"/>
  <c r="K403" i="17"/>
  <c r="M720" i="17"/>
  <c r="M799" i="17"/>
  <c r="M863" i="17"/>
  <c r="M934" i="17"/>
  <c r="K456" i="17"/>
  <c r="M608" i="17"/>
  <c r="K668" i="17"/>
  <c r="M736" i="17"/>
  <c r="K802" i="17"/>
  <c r="K890" i="17"/>
  <c r="K962" i="17"/>
  <c r="K395" i="17"/>
  <c r="M616" i="17"/>
  <c r="M758" i="17"/>
  <c r="K831" i="17"/>
  <c r="K911" i="17"/>
  <c r="K980" i="17"/>
  <c r="L1060" i="17"/>
  <c r="M662" i="17"/>
  <c r="K792" i="17"/>
  <c r="K936" i="17"/>
  <c r="K982" i="17"/>
  <c r="L972" i="17"/>
  <c r="K613" i="17"/>
  <c r="K894" i="17"/>
  <c r="K992" i="17"/>
  <c r="L642" i="17"/>
  <c r="L212" i="17"/>
  <c r="M448" i="17"/>
  <c r="M713" i="17"/>
  <c r="M835" i="17"/>
  <c r="L910" i="17"/>
  <c r="L474" i="17"/>
  <c r="L446" i="17"/>
  <c r="K821" i="17"/>
  <c r="J1027" i="17"/>
  <c r="J970" i="17"/>
  <c r="L80" i="17"/>
  <c r="K974" i="17"/>
  <c r="L480" i="17"/>
  <c r="K1013" i="17"/>
  <c r="K196" i="17"/>
  <c r="M2" i="17"/>
  <c r="L472" i="17"/>
  <c r="M1064" i="17"/>
  <c r="K968" i="17"/>
  <c r="K829" i="17"/>
  <c r="M1009" i="17"/>
  <c r="K925" i="17"/>
  <c r="K356" i="17"/>
  <c r="M973" i="17"/>
  <c r="M819" i="17"/>
  <c r="M207" i="17"/>
  <c r="M1019" i="17"/>
  <c r="M977" i="17"/>
  <c r="M953" i="17"/>
  <c r="K420" i="17"/>
  <c r="K274" i="17"/>
  <c r="K941" i="17"/>
  <c r="K813" i="17"/>
  <c r="M585" i="17"/>
  <c r="M521" i="17"/>
  <c r="M981" i="17"/>
  <c r="J933" i="17"/>
  <c r="M837" i="17"/>
  <c r="M773" i="17"/>
  <c r="K729" i="17"/>
  <c r="M637" i="17"/>
  <c r="M617" i="17"/>
  <c r="K514" i="17"/>
  <c r="M355" i="17"/>
  <c r="M989" i="17"/>
  <c r="K891" i="17"/>
  <c r="K811" i="17"/>
  <c r="K731" i="17"/>
  <c r="M669" i="17"/>
  <c r="M645" i="17"/>
  <c r="M462" i="17"/>
  <c r="L263" i="17"/>
  <c r="J871" i="17"/>
  <c r="K721" i="17"/>
  <c r="M649" i="17"/>
  <c r="M625" i="17"/>
  <c r="M569" i="17"/>
  <c r="K552" i="17"/>
  <c r="K523" i="17"/>
  <c r="J499" i="17"/>
  <c r="K411" i="17"/>
  <c r="K402" i="17"/>
  <c r="J365" i="17"/>
  <c r="M303" i="17"/>
  <c r="K214" i="17"/>
  <c r="J755" i="17"/>
  <c r="K586" i="17"/>
  <c r="M544" i="17"/>
  <c r="M531" i="17"/>
  <c r="M466" i="17"/>
  <c r="M410" i="17"/>
  <c r="J378" i="17"/>
  <c r="L271" i="17"/>
  <c r="M653" i="17"/>
  <c r="J592" i="17"/>
  <c r="K529" i="17"/>
  <c r="J507" i="17"/>
  <c r="J498" i="17"/>
  <c r="K471" i="17"/>
  <c r="M442" i="17"/>
  <c r="K419" i="17"/>
  <c r="M380" i="17"/>
  <c r="K334" i="17"/>
  <c r="M285" i="17"/>
  <c r="K226" i="17"/>
  <c r="M139" i="17"/>
  <c r="M63" i="17"/>
  <c r="M725" i="17"/>
  <c r="M661" i="17"/>
  <c r="K609" i="17"/>
  <c r="L581" i="17"/>
  <c r="K522" i="17"/>
  <c r="L491" i="17"/>
  <c r="K347" i="17"/>
  <c r="K260" i="17"/>
  <c r="L323" i="17"/>
  <c r="M302" i="17"/>
  <c r="L253" i="17"/>
  <c r="M239" i="17"/>
  <c r="J234" i="17"/>
  <c r="M169" i="17"/>
  <c r="M159" i="17"/>
  <c r="M120" i="17"/>
  <c r="M65" i="17"/>
  <c r="K57" i="17"/>
  <c r="M33" i="17"/>
  <c r="J735" i="17"/>
  <c r="J588" i="17"/>
  <c r="K497" i="17"/>
  <c r="K481" i="17"/>
  <c r="M422" i="17"/>
  <c r="K389" i="17"/>
  <c r="M370" i="17"/>
  <c r="M348" i="17"/>
  <c r="M325" i="17"/>
  <c r="K306" i="17"/>
  <c r="M218" i="17"/>
  <c r="M151" i="17"/>
  <c r="K119" i="17"/>
  <c r="K97" i="17"/>
  <c r="J82" i="17"/>
  <c r="M62" i="17"/>
  <c r="K460" i="17"/>
  <c r="L395" i="17"/>
  <c r="K341" i="17"/>
  <c r="K309" i="17"/>
  <c r="M284" i="17"/>
  <c r="M242" i="17"/>
  <c r="M227" i="17"/>
  <c r="L217" i="17"/>
  <c r="M175" i="17"/>
  <c r="L161" i="17"/>
  <c r="J110" i="17"/>
  <c r="M87" i="17"/>
  <c r="M74" i="17"/>
  <c r="M38" i="17"/>
  <c r="M20" i="17"/>
  <c r="K468" i="17"/>
  <c r="K438" i="17"/>
  <c r="K413" i="17"/>
  <c r="K383" i="17"/>
  <c r="L371" i="17"/>
  <c r="J309" i="17"/>
  <c r="K262" i="17"/>
  <c r="M252" i="17"/>
  <c r="K235" i="17"/>
  <c r="K185" i="17"/>
  <c r="M179" i="17"/>
  <c r="M152" i="17"/>
  <c r="K128" i="17"/>
  <c r="K118" i="17"/>
  <c r="J74" i="17"/>
  <c r="M23" i="17"/>
  <c r="M10" i="17"/>
  <c r="M37" i="17"/>
  <c r="M77" i="17"/>
  <c r="M117" i="17"/>
  <c r="M165" i="17"/>
  <c r="M205" i="17"/>
  <c r="J26" i="17"/>
  <c r="K53" i="17"/>
  <c r="K80" i="17"/>
  <c r="M140" i="17"/>
  <c r="K8" i="17"/>
  <c r="K45" i="17"/>
  <c r="M96" i="17"/>
  <c r="M132" i="17"/>
  <c r="K172" i="17"/>
  <c r="K205" i="17"/>
  <c r="M249" i="17"/>
  <c r="M329" i="17"/>
  <c r="M289" i="17"/>
  <c r="K268" i="17"/>
  <c r="K245" i="17"/>
  <c r="J233" i="17"/>
  <c r="K216" i="17"/>
  <c r="K202" i="17"/>
  <c r="L191" i="17"/>
  <c r="M180" i="17"/>
  <c r="K160" i="17"/>
  <c r="K153" i="17"/>
  <c r="M145" i="17"/>
  <c r="K131" i="17"/>
  <c r="L115" i="17"/>
  <c r="M106" i="17"/>
  <c r="K95" i="17"/>
  <c r="M92" i="17"/>
  <c r="M78" i="17"/>
  <c r="M55" i="17"/>
  <c r="L49" i="17"/>
  <c r="M30" i="17"/>
  <c r="K26" i="17"/>
  <c r="M3" i="17"/>
  <c r="M222" i="17"/>
  <c r="M190" i="17"/>
  <c r="K145" i="17"/>
  <c r="K105" i="17"/>
  <c r="K73" i="17"/>
  <c r="K121" i="17"/>
  <c r="K81" i="17"/>
  <c r="K49" i="17"/>
  <c r="K12" i="17"/>
  <c r="J34" i="17"/>
  <c r="J468" i="17"/>
  <c r="J433" i="17"/>
  <c r="J561" i="17"/>
  <c r="J672" i="17"/>
  <c r="J225" i="17"/>
  <c r="J440" i="17"/>
  <c r="J566" i="17"/>
  <c r="J503" i="17"/>
  <c r="J458" i="17"/>
  <c r="J984" i="17"/>
  <c r="J776" i="17"/>
  <c r="J490" i="17"/>
  <c r="J156" i="17"/>
  <c r="J362" i="17"/>
  <c r="J513" i="17"/>
  <c r="J152" i="17"/>
  <c r="J519" i="17"/>
  <c r="J916" i="17"/>
  <c r="J676" i="17"/>
  <c r="J251" i="17"/>
  <c r="J798" i="17"/>
  <c r="J646" i="17"/>
  <c r="J123" i="17"/>
  <c r="J30" i="17"/>
  <c r="J137" i="17"/>
  <c r="J181" i="17"/>
  <c r="J93" i="17"/>
  <c r="J9" i="17"/>
  <c r="J300" i="17"/>
  <c r="J386" i="17"/>
  <c r="J460" i="17"/>
  <c r="J406" i="17"/>
  <c r="J533" i="17"/>
  <c r="J719" i="17"/>
  <c r="J260" i="17"/>
  <c r="J206" i="17"/>
  <c r="J604" i="17"/>
  <c r="J515" i="17"/>
  <c r="J214" i="17"/>
  <c r="J649" i="17"/>
  <c r="J855" i="17"/>
  <c r="J316" i="17"/>
  <c r="J739" i="17"/>
  <c r="J466" i="17"/>
  <c r="J949" i="17"/>
  <c r="J977" i="17"/>
  <c r="J883" i="17"/>
  <c r="J702" i="17"/>
  <c r="J854" i="17"/>
  <c r="J257" i="17"/>
  <c r="J956" i="17"/>
  <c r="J393" i="17"/>
  <c r="J574" i="17"/>
  <c r="J81" i="17"/>
  <c r="J638" i="17"/>
  <c r="J372" i="17"/>
  <c r="J780" i="17"/>
  <c r="J435" i="17"/>
  <c r="J47" i="17"/>
  <c r="J207" i="17"/>
  <c r="J754" i="17"/>
  <c r="J628" i="17"/>
  <c r="J886" i="17"/>
  <c r="J696" i="17"/>
  <c r="J377" i="17"/>
  <c r="M1003" i="17"/>
  <c r="L991" i="17"/>
  <c r="K943" i="17"/>
  <c r="K896" i="17"/>
  <c r="K892" i="17"/>
  <c r="K884" i="17"/>
  <c r="K880" i="17"/>
  <c r="M868" i="17"/>
  <c r="J864" i="17"/>
  <c r="K860" i="17"/>
  <c r="M852" i="17"/>
  <c r="M848" i="17"/>
  <c r="K787" i="17"/>
  <c r="M783" i="17"/>
  <c r="J779" i="17"/>
  <c r="K765" i="17"/>
  <c r="J757" i="17"/>
  <c r="K750" i="17"/>
  <c r="M738" i="17"/>
  <c r="J730" i="17"/>
  <c r="K718" i="17"/>
  <c r="K714" i="17"/>
  <c r="M995" i="17"/>
  <c r="J788" i="17"/>
  <c r="J336" i="17"/>
  <c r="J183" i="17"/>
  <c r="J960" i="17"/>
  <c r="J55" i="17"/>
  <c r="J914" i="17"/>
  <c r="J149" i="17"/>
  <c r="J7" i="17"/>
  <c r="J374" i="17"/>
  <c r="J120" i="17"/>
  <c r="J589" i="17"/>
  <c r="J525" i="17"/>
  <c r="J895" i="17"/>
  <c r="J988" i="17"/>
  <c r="J666" i="17"/>
  <c r="J384" i="17"/>
  <c r="J456" i="17"/>
  <c r="J762" i="17"/>
  <c r="J925" i="17"/>
  <c r="J1001" i="17"/>
  <c r="J669" i="17"/>
  <c r="J775" i="17"/>
  <c r="J731" i="17"/>
  <c r="J476" i="17"/>
  <c r="J301" i="17"/>
  <c r="J693" i="17"/>
  <c r="J501" i="17"/>
  <c r="J198" i="17"/>
  <c r="J250" i="17"/>
  <c r="J423" i="17"/>
  <c r="J318" i="17"/>
  <c r="J6" i="17"/>
  <c r="J56" i="17"/>
  <c r="J148" i="17"/>
  <c r="J95" i="17"/>
  <c r="J1010" i="17"/>
  <c r="J340" i="17"/>
  <c r="J12" i="17"/>
  <c r="J512" i="17"/>
  <c r="J277" i="17"/>
  <c r="J145" i="17"/>
  <c r="J657" i="17"/>
  <c r="J989" i="17"/>
  <c r="J580" i="17"/>
  <c r="J839" i="17"/>
  <c r="J945" i="17"/>
  <c r="J596" i="17"/>
  <c r="J63" i="17"/>
  <c r="J661" i="17"/>
  <c r="J367" i="17"/>
  <c r="J727" i="17"/>
  <c r="J215" i="17"/>
  <c r="J192" i="17"/>
  <c r="J414" i="17"/>
  <c r="J299" i="17"/>
  <c r="J126" i="17"/>
  <c r="J278" i="17"/>
  <c r="J115" i="17"/>
  <c r="J146" i="17"/>
  <c r="J882" i="17"/>
  <c r="J265" i="17"/>
  <c r="J496" i="17"/>
  <c r="J976" i="17"/>
  <c r="J245" i="17"/>
  <c r="J304" i="17"/>
  <c r="J550" i="17"/>
  <c r="J808" i="17"/>
  <c r="J344" i="17"/>
  <c r="J349" i="17"/>
  <c r="J836" i="17"/>
  <c r="J15" i="17"/>
  <c r="J80" i="17"/>
  <c r="J447" i="17"/>
  <c r="J564" i="17"/>
  <c r="J541" i="17"/>
  <c r="J271" i="17"/>
  <c r="J913" i="17"/>
  <c r="J847" i="17"/>
  <c r="J492" i="17"/>
  <c r="J924" i="17"/>
  <c r="J767" i="17"/>
  <c r="J562" i="17"/>
  <c r="J557" i="17"/>
  <c r="J522" i="17"/>
  <c r="J556" i="17"/>
  <c r="J217" i="17"/>
  <c r="J894" i="17"/>
  <c r="J964" i="17"/>
  <c r="J306" i="17"/>
  <c r="J744" i="17"/>
  <c r="J357" i="17"/>
  <c r="J205" i="17"/>
  <c r="J720" i="17"/>
  <c r="J371" i="17"/>
  <c r="J473" i="17"/>
  <c r="J141" i="17"/>
  <c r="J363" i="17"/>
  <c r="J50" i="17"/>
  <c r="J399" i="17"/>
  <c r="J292" i="17"/>
  <c r="J641" i="17"/>
  <c r="J517" i="17"/>
  <c r="J817" i="17"/>
  <c r="J569" i="17"/>
  <c r="J879" i="17"/>
  <c r="J939" i="17"/>
  <c r="J617" i="17"/>
  <c r="J796" i="17"/>
  <c r="J252" i="17"/>
  <c r="J752" i="17"/>
  <c r="J445" i="17"/>
  <c r="J511" i="17"/>
  <c r="J19" i="17"/>
  <c r="J66" i="17"/>
  <c r="J48" i="17"/>
  <c r="J295" i="17"/>
  <c r="J459" i="17"/>
  <c r="J438" i="17"/>
  <c r="J609" i="17"/>
  <c r="J139" i="17"/>
  <c r="J429" i="17"/>
  <c r="J793" i="17"/>
  <c r="J903" i="17"/>
  <c r="J979" i="17"/>
  <c r="J544" i="17"/>
  <c r="J1009" i="17"/>
  <c r="J283" i="17"/>
  <c r="J790" i="17"/>
  <c r="J520" i="17"/>
  <c r="J975" i="17"/>
  <c r="J485" i="17"/>
  <c r="J291" i="17"/>
  <c r="J154" i="17"/>
  <c r="J39" i="17"/>
  <c r="J122" i="17"/>
  <c r="J275" i="17"/>
  <c r="J704" i="17"/>
  <c r="J57" i="17"/>
  <c r="J712" i="17"/>
  <c r="J542" i="17"/>
  <c r="J714" i="17"/>
  <c r="J852" i="17"/>
  <c r="J534" i="17"/>
  <c r="L730" i="17"/>
  <c r="J738" i="17"/>
  <c r="J746" i="17"/>
  <c r="J753" i="17"/>
  <c r="K757" i="17"/>
  <c r="M765" i="17"/>
  <c r="L779" i="17"/>
  <c r="M844" i="17"/>
  <c r="J856" i="17"/>
  <c r="J860" i="17"/>
  <c r="K876" i="17"/>
  <c r="K888" i="17"/>
  <c r="J904" i="17"/>
  <c r="M908" i="17"/>
  <c r="J943" i="17"/>
  <c r="K987" i="17"/>
  <c r="J995" i="17"/>
  <c r="J308" i="17"/>
  <c r="J812" i="17"/>
  <c r="J698" i="17"/>
  <c r="J985" i="17"/>
  <c r="J829" i="17"/>
  <c r="J819" i="17"/>
  <c r="J204" i="17"/>
  <c r="J23" i="17"/>
  <c r="J716" i="17"/>
  <c r="J526" i="17"/>
  <c r="J870" i="17"/>
  <c r="J196" i="17"/>
  <c r="J172" i="17"/>
  <c r="J668" i="17"/>
  <c r="J942" i="17"/>
  <c r="J634" i="17"/>
  <c r="J722" i="17"/>
  <c r="J452" i="17"/>
  <c r="J729" i="17"/>
  <c r="J645" i="17"/>
  <c r="J491" i="17"/>
  <c r="J235" i="17"/>
  <c r="J332" i="17"/>
  <c r="J41" i="17"/>
  <c r="J191" i="17"/>
  <c r="J658" i="17"/>
  <c r="J980" i="17"/>
  <c r="J369" i="17"/>
  <c r="J441" i="17"/>
  <c r="J177" i="17"/>
  <c r="J189" i="17"/>
  <c r="J800" i="17"/>
  <c r="J338" i="17"/>
  <c r="J111" i="17"/>
  <c r="M66" i="17"/>
  <c r="K144" i="17"/>
  <c r="K9" i="17"/>
  <c r="K100" i="17"/>
  <c r="K28" i="17"/>
  <c r="M42" i="17"/>
  <c r="M94" i="17"/>
  <c r="K157" i="17"/>
  <c r="M187" i="17"/>
  <c r="J209" i="17"/>
  <c r="K240" i="17"/>
  <c r="K273" i="17"/>
  <c r="M273" i="17"/>
  <c r="M196" i="17"/>
  <c r="K109" i="17"/>
  <c r="M32" i="17"/>
  <c r="J90" i="17"/>
  <c r="K46" i="17"/>
  <c r="M229" i="17"/>
  <c r="M141" i="17"/>
  <c r="M53" i="17"/>
  <c r="J11" i="17"/>
  <c r="J87" i="17"/>
  <c r="M138" i="17"/>
  <c r="J242" i="17"/>
  <c r="M275" i="17"/>
  <c r="K319" i="17"/>
  <c r="J373" i="17"/>
  <c r="M35" i="17"/>
  <c r="J75" i="17"/>
  <c r="M110" i="17"/>
  <c r="K179" i="17"/>
  <c r="L235" i="17"/>
  <c r="M290" i="17"/>
  <c r="K364" i="17"/>
  <c r="M450" i="17"/>
  <c r="M79" i="17"/>
  <c r="J99" i="17"/>
  <c r="M171" i="17"/>
  <c r="M294" i="17"/>
  <c r="J335" i="17"/>
  <c r="M443" i="17"/>
  <c r="M488" i="17"/>
  <c r="K33" i="17"/>
  <c r="K65" i="17"/>
  <c r="J162" i="17"/>
  <c r="J237" i="17"/>
  <c r="M292" i="17"/>
  <c r="M84" i="17"/>
  <c r="M266" i="17"/>
  <c r="K444" i="17"/>
  <c r="J493" i="17"/>
  <c r="K561" i="17"/>
  <c r="K641" i="17"/>
  <c r="M195" i="17"/>
  <c r="J279" i="17"/>
  <c r="K375" i="17"/>
  <c r="K483" i="17"/>
  <c r="J509" i="17"/>
  <c r="M576" i="17"/>
  <c r="K633" i="17"/>
  <c r="K247" i="17"/>
  <c r="M388" i="17"/>
  <c r="K515" i="17"/>
  <c r="M562" i="17"/>
  <c r="K343" i="17"/>
  <c r="K407" i="17"/>
  <c r="M554" i="17"/>
  <c r="M685" i="17"/>
  <c r="M224" i="17"/>
  <c r="M430" i="17"/>
  <c r="K741" i="17"/>
  <c r="K907" i="17"/>
  <c r="M390" i="17"/>
  <c r="M528" i="17"/>
  <c r="K657" i="17"/>
  <c r="M729" i="17"/>
  <c r="J773" i="17"/>
  <c r="K961" i="17"/>
  <c r="M366" i="17"/>
  <c r="K781" i="17"/>
  <c r="K909" i="17"/>
  <c r="L669" i="17"/>
  <c r="K921" i="17"/>
  <c r="K997" i="17"/>
  <c r="K211" i="17"/>
  <c r="M907" i="17"/>
  <c r="K640" i="17"/>
  <c r="M875" i="17"/>
  <c r="K593" i="17"/>
  <c r="L985" i="17"/>
  <c r="L278" i="17"/>
  <c r="M801" i="17"/>
  <c r="L786" i="17"/>
  <c r="L246" i="17"/>
  <c r="K928" i="17"/>
  <c r="L154" i="17"/>
  <c r="M899" i="17"/>
  <c r="K467" i="17"/>
  <c r="L940" i="17"/>
  <c r="K1008" i="17"/>
  <c r="M898" i="17"/>
  <c r="M719" i="17"/>
  <c r="K1016" i="17"/>
  <c r="K870" i="17"/>
  <c r="M686" i="17"/>
  <c r="K994" i="17"/>
  <c r="K696" i="17"/>
  <c r="M549" i="17"/>
  <c r="M903" i="17"/>
  <c r="M766" i="17"/>
  <c r="M9" i="17"/>
  <c r="K455" i="17"/>
  <c r="K218" i="17"/>
  <c r="K582" i="17"/>
  <c r="M244" i="17"/>
  <c r="K368" i="17"/>
  <c r="M495" i="17"/>
  <c r="K942" i="17"/>
  <c r="L945" i="17"/>
  <c r="K536" i="17"/>
  <c r="K768" i="17"/>
  <c r="K775" i="17"/>
  <c r="M533" i="17"/>
  <c r="L1025" i="17"/>
  <c r="K1039" i="17"/>
  <c r="L1058" i="17"/>
  <c r="M1032" i="17"/>
  <c r="J1039" i="17"/>
  <c r="M1045" i="17"/>
  <c r="L1031" i="17"/>
  <c r="K1024" i="17"/>
  <c r="K1040" i="17"/>
  <c r="K1056" i="17"/>
  <c r="K1025" i="17"/>
  <c r="K1041" i="17"/>
  <c r="K1057" i="17"/>
  <c r="K1026" i="17"/>
  <c r="K1058" i="17"/>
  <c r="L1039" i="17"/>
  <c r="J1021" i="17"/>
  <c r="L1049" i="17"/>
  <c r="M1035" i="17"/>
  <c r="J1062" i="17"/>
  <c r="M1052" i="17"/>
  <c r="L1057" i="17"/>
  <c r="K1032" i="17"/>
  <c r="K1048" i="17"/>
  <c r="K1033" i="17"/>
  <c r="K1049" i="17"/>
  <c r="K1042" i="17"/>
  <c r="M1028" i="17"/>
  <c r="J1050" i="17"/>
  <c r="J1035" i="17"/>
  <c r="M1061" i="17"/>
  <c r="L1021" i="17"/>
  <c r="M1049" i="17"/>
  <c r="M1058" i="17"/>
  <c r="K1036" i="17"/>
  <c r="K1021" i="17"/>
  <c r="K1053" i="17"/>
  <c r="L1023" i="17"/>
  <c r="J1028" i="17"/>
  <c r="M1042" i="17"/>
  <c r="L1022" i="17"/>
  <c r="J1061" i="17"/>
  <c r="K1027" i="17"/>
  <c r="K1059" i="17"/>
  <c r="M1024" i="17"/>
  <c r="J1046" i="17"/>
  <c r="J1037" i="17"/>
  <c r="J1063" i="17"/>
  <c r="J1023" i="17"/>
  <c r="M1051" i="17"/>
  <c r="L1062" i="17"/>
  <c r="M1041" i="17"/>
  <c r="L1041" i="17"/>
  <c r="J1052" i="17"/>
  <c r="K1046" i="17"/>
  <c r="J1026" i="17"/>
  <c r="M1038" i="17"/>
  <c r="L1059" i="17"/>
  <c r="M1043" i="17"/>
  <c r="L1048" i="17"/>
  <c r="J1038" i="17"/>
  <c r="L1026" i="17"/>
  <c r="J1048" i="17"/>
  <c r="K1022" i="17"/>
  <c r="J1059" i="17"/>
  <c r="J1025" i="17"/>
  <c r="J1022" i="17"/>
  <c r="L1033" i="17"/>
  <c r="J1033" i="17"/>
  <c r="K2" i="17"/>
  <c r="J1041" i="17"/>
  <c r="M1047" i="17"/>
  <c r="K1038" i="17"/>
  <c r="K1052" i="17"/>
  <c r="K1037" i="17"/>
  <c r="K1034" i="17"/>
  <c r="M1044" i="17"/>
  <c r="L1056" i="17"/>
  <c r="M1046" i="17"/>
  <c r="M1050" i="17"/>
  <c r="M1034" i="17"/>
  <c r="K1043" i="17"/>
  <c r="L1035" i="17"/>
  <c r="M1022" i="17"/>
  <c r="J1051" i="17"/>
  <c r="L1037" i="17"/>
  <c r="L1063" i="17"/>
  <c r="J1036" i="17"/>
  <c r="J1040" i="17"/>
  <c r="L1047" i="17"/>
  <c r="J1032" i="17"/>
  <c r="L2" i="17"/>
  <c r="M1037" i="17"/>
  <c r="K1047" i="17"/>
  <c r="M1054" i="17"/>
  <c r="J1047" i="17"/>
  <c r="M1030" i="17"/>
  <c r="K1055" i="17"/>
  <c r="J1055" i="17"/>
  <c r="J1031" i="17"/>
  <c r="K1028" i="17"/>
  <c r="K1050" i="17"/>
  <c r="M1062" i="17"/>
  <c r="M1063" i="17"/>
  <c r="L1051" i="17"/>
  <c r="L1030" i="17"/>
  <c r="M1021" i="17"/>
  <c r="L1054" i="17"/>
  <c r="K1062" i="17"/>
  <c r="L1024" i="17"/>
  <c r="J1045" i="17"/>
  <c r="K1054" i="17"/>
  <c r="J1042" i="17"/>
  <c r="L1043" i="17"/>
  <c r="L1052" i="17"/>
  <c r="K1060" i="17"/>
  <c r="K1045" i="17"/>
  <c r="L1055" i="17"/>
  <c r="M1056" i="17"/>
  <c r="M1059" i="17"/>
  <c r="K1051" i="17"/>
  <c r="J1030" i="17"/>
  <c r="J1044" i="17"/>
  <c r="J1058" i="17"/>
  <c r="J2" i="17"/>
  <c r="K1063" i="17"/>
  <c r="L1027" i="17"/>
  <c r="L1040" i="17"/>
  <c r="M1033" i="17"/>
  <c r="J1043" i="17"/>
  <c r="M1027" i="17"/>
  <c r="L1038" i="17"/>
  <c r="M1031" i="17"/>
  <c r="K1023" i="17"/>
  <c r="J1057" i="17"/>
  <c r="J1056" i="17"/>
  <c r="J1060" i="17"/>
  <c r="J1054" i="17"/>
  <c r="M1026" i="17"/>
  <c r="M1048" i="17"/>
  <c r="K1031" i="17"/>
  <c r="J1053" i="17"/>
  <c r="K1030" i="17"/>
  <c r="L1050" i="17"/>
  <c r="L1034" i="17"/>
  <c r="J1034" i="17"/>
  <c r="K1044" i="17"/>
  <c r="J1029" i="17"/>
  <c r="J1024" i="17"/>
  <c r="J1049" i="17"/>
  <c r="M1036" i="17"/>
  <c r="L1044" i="17"/>
  <c r="M1057" i="17"/>
  <c r="L1061" i="17"/>
  <c r="L1036" i="17"/>
  <c r="L1028" i="17"/>
  <c r="K1061" i="17"/>
  <c r="L1029" i="17"/>
  <c r="M1053" i="17"/>
  <c r="L1053" i="17"/>
  <c r="M1023" i="17"/>
  <c r="M1060" i="17"/>
  <c r="M1039" i="17"/>
  <c r="M1025" i="17"/>
  <c r="M1029" i="17"/>
  <c r="L1032" i="17"/>
  <c r="K1029" i="17"/>
  <c r="L1004" i="17"/>
  <c r="J1004" i="17"/>
  <c r="L944" i="17"/>
  <c r="J944" i="17"/>
  <c r="L904" i="17"/>
  <c r="M904" i="17"/>
  <c r="K904" i="17"/>
  <c r="M872" i="17"/>
  <c r="J872" i="17"/>
  <c r="K856" i="17"/>
  <c r="L856" i="17"/>
  <c r="K824" i="17"/>
  <c r="M824" i="17"/>
  <c r="K789" i="17"/>
  <c r="K246" i="17"/>
  <c r="L361" i="17"/>
  <c r="M740" i="17"/>
  <c r="K630" i="17"/>
  <c r="K326" i="17"/>
  <c r="K930" i="17"/>
  <c r="K680" i="17"/>
  <c r="K1015" i="17"/>
  <c r="L698" i="17"/>
  <c r="L802" i="17"/>
  <c r="K985" i="17"/>
  <c r="M843" i="17"/>
  <c r="K955" i="17"/>
  <c r="M324" i="17"/>
  <c r="K867" i="17"/>
  <c r="M749" i="17"/>
  <c r="M1013" i="17"/>
  <c r="J837" i="17"/>
  <c r="K745" i="17"/>
  <c r="K548" i="17"/>
  <c r="K923" i="17"/>
  <c r="K462" i="17"/>
  <c r="M721" i="17"/>
  <c r="K554" i="17"/>
  <c r="J937" i="17"/>
  <c r="K537" i="17"/>
  <c r="K346" i="17"/>
  <c r="K584" i="17"/>
  <c r="M498" i="17"/>
  <c r="J375" i="17"/>
  <c r="K206" i="17"/>
  <c r="K398" i="17"/>
  <c r="M184" i="17"/>
  <c r="K251" i="17"/>
  <c r="K142" i="17"/>
  <c r="L577" i="17"/>
  <c r="K453" i="17"/>
  <c r="J358" i="17"/>
  <c r="M215" i="17"/>
  <c r="M91" i="17"/>
  <c r="K300" i="17"/>
  <c r="M192" i="17"/>
  <c r="K87" i="17"/>
  <c r="K404" i="17"/>
  <c r="M298" i="17"/>
  <c r="K201" i="17"/>
  <c r="J128" i="17"/>
  <c r="M45" i="17"/>
  <c r="M213" i="17"/>
  <c r="L45" i="17"/>
  <c r="L101" i="17"/>
  <c r="M265" i="17"/>
  <c r="K241" i="17"/>
  <c r="K137" i="17"/>
  <c r="J94" i="17"/>
  <c r="L43" i="17"/>
  <c r="K177" i="17"/>
  <c r="M26" i="17"/>
  <c r="M34" i="17"/>
  <c r="J101" i="17"/>
  <c r="M487" i="17"/>
  <c r="M212" i="17"/>
  <c r="K751" i="17"/>
  <c r="K764" i="17"/>
  <c r="K693" i="17"/>
  <c r="K799" i="17"/>
  <c r="L895" i="17"/>
  <c r="L688" i="17"/>
  <c r="L546" i="17"/>
  <c r="L858" i="17"/>
  <c r="L823" i="17"/>
  <c r="M356" i="17"/>
  <c r="M947" i="17"/>
  <c r="J1017" i="17"/>
  <c r="M827" i="17"/>
  <c r="K572" i="17"/>
  <c r="J961" i="17"/>
  <c r="J821" i="17"/>
  <c r="L475" i="17"/>
  <c r="K875" i="17"/>
  <c r="K701" i="17"/>
  <c r="J263" i="17"/>
  <c r="K665" i="17"/>
  <c r="K540" i="17"/>
  <c r="L397" i="17"/>
  <c r="M733" i="17"/>
  <c r="L531" i="17"/>
  <c r="M271" i="17"/>
  <c r="L549" i="17"/>
  <c r="L301" i="17"/>
  <c r="K139" i="17"/>
  <c r="M496" i="17"/>
  <c r="M357" i="17"/>
  <c r="K84" i="17"/>
  <c r="K239" i="17"/>
  <c r="K102" i="17"/>
  <c r="K513" i="17"/>
  <c r="K412" i="17"/>
  <c r="M130" i="17"/>
  <c r="K62" i="17"/>
  <c r="K405" i="17"/>
  <c r="M262" i="17"/>
  <c r="M163" i="17"/>
  <c r="K50" i="17"/>
  <c r="K381" i="17"/>
  <c r="M185" i="17"/>
  <c r="J118" i="17"/>
  <c r="K6" i="17"/>
  <c r="M101" i="17"/>
  <c r="M72" i="17"/>
  <c r="K141" i="17"/>
  <c r="M313" i="17"/>
  <c r="K225" i="17"/>
  <c r="M172" i="17"/>
  <c r="K127" i="17"/>
  <c r="M88" i="17"/>
  <c r="M126" i="17"/>
  <c r="J133" i="17"/>
  <c r="J337" i="17"/>
  <c r="J199" i="17"/>
  <c r="J329" i="17"/>
  <c r="J926" i="17"/>
  <c r="J147" i="17"/>
  <c r="J322" i="17"/>
  <c r="J597" i="17"/>
  <c r="J643" i="17"/>
  <c r="J681" i="17"/>
  <c r="J531" i="17"/>
  <c r="M238" i="17"/>
  <c r="K391" i="17"/>
  <c r="M764" i="17"/>
  <c r="K863" i="17"/>
  <c r="L533" i="17"/>
  <c r="M945" i="17"/>
  <c r="L156" i="17"/>
  <c r="K967" i="17"/>
  <c r="M681" i="17"/>
  <c r="K878" i="17"/>
  <c r="M420" i="17"/>
  <c r="M781" i="17"/>
  <c r="M805" i="17"/>
  <c r="K431" i="17"/>
  <c r="K969" i="17"/>
  <c r="J586" i="17"/>
  <c r="M605" i="17"/>
  <c r="M282" i="17"/>
  <c r="K388" i="17"/>
  <c r="K505" i="17"/>
  <c r="J226" i="17"/>
  <c r="K451" i="17"/>
  <c r="K292" i="17"/>
  <c r="M57" i="17"/>
  <c r="M504" i="17"/>
  <c r="M315" i="17"/>
  <c r="L89" i="17"/>
  <c r="M330" i="17"/>
  <c r="J138" i="17"/>
  <c r="J21" i="17"/>
  <c r="J281" i="17"/>
  <c r="K158" i="17"/>
  <c r="M67" i="17"/>
  <c r="J568" i="17"/>
  <c r="J317" i="17"/>
  <c r="J760" i="17"/>
  <c r="J686" i="17"/>
  <c r="J79" i="17"/>
  <c r="J428" i="17"/>
  <c r="J398" i="17"/>
  <c r="J402" i="17"/>
  <c r="J1013" i="17"/>
  <c r="J315" i="17"/>
  <c r="J690" i="17"/>
  <c r="J106" i="17"/>
  <c r="J584" i="17"/>
  <c r="J664" i="17"/>
  <c r="J37" i="17"/>
  <c r="J999" i="17"/>
  <c r="M983" i="17"/>
  <c r="J772" i="17"/>
  <c r="K753" i="17"/>
  <c r="J742" i="17"/>
  <c r="M726" i="17"/>
  <c r="J96" i="17"/>
  <c r="J273" i="17"/>
  <c r="J405" i="17"/>
  <c r="J613" i="17"/>
  <c r="J918" i="17"/>
  <c r="J431" i="17"/>
  <c r="J921" i="17"/>
  <c r="J195" i="17"/>
  <c r="J743" i="17"/>
  <c r="J38" i="17"/>
  <c r="J182" i="17"/>
  <c r="J850" i="17"/>
  <c r="J467" i="17"/>
  <c r="J153" i="17"/>
  <c r="J552" i="17"/>
  <c r="J969" i="17"/>
  <c r="J677" i="17"/>
  <c r="J570" i="17"/>
  <c r="J639" i="17"/>
  <c r="J391" i="17"/>
  <c r="J68" i="17"/>
  <c r="J40" i="17"/>
  <c r="J197" i="17"/>
  <c r="J142" i="17"/>
  <c r="J108" i="17"/>
  <c r="J168" i="17"/>
  <c r="J302" i="17"/>
  <c r="J247" i="17"/>
  <c r="J907" i="17"/>
  <c r="J901" i="17"/>
  <c r="K893" i="17"/>
  <c r="M889" i="17"/>
  <c r="K885" i="17"/>
  <c r="K881" i="17"/>
  <c r="M877" i="17"/>
  <c r="M873" i="17"/>
  <c r="J869" i="17"/>
  <c r="J865" i="17"/>
  <c r="L861" i="17"/>
  <c r="M857" i="17"/>
  <c r="L853" i="17"/>
  <c r="K849" i="17"/>
  <c r="M845" i="17"/>
  <c r="M838" i="17"/>
  <c r="J830" i="17"/>
  <c r="L711" i="17"/>
  <c r="K703" i="17"/>
  <c r="J695" i="17"/>
  <c r="K687" i="17"/>
  <c r="M671" i="17"/>
  <c r="L655" i="17"/>
  <c r="K647" i="17"/>
  <c r="L639" i="17"/>
  <c r="M631" i="17"/>
  <c r="L623" i="17"/>
  <c r="K615" i="17"/>
  <c r="J603" i="17"/>
  <c r="M595" i="17"/>
  <c r="L579" i="17"/>
  <c r="M571" i="17"/>
  <c r="L563" i="17"/>
  <c r="M539" i="17"/>
  <c r="L409" i="17"/>
  <c r="K566" i="17"/>
  <c r="K951" i="17"/>
  <c r="K715" i="17"/>
  <c r="L20" i="17"/>
  <c r="L182" i="17"/>
  <c r="L536" i="17"/>
  <c r="K937" i="17"/>
  <c r="M1017" i="17"/>
  <c r="L931" i="17"/>
  <c r="K506" i="17"/>
  <c r="M789" i="17"/>
  <c r="K843" i="17"/>
  <c r="K224" i="17"/>
  <c r="J523" i="17"/>
  <c r="M596" i="17"/>
  <c r="K176" i="17"/>
  <c r="K429" i="17"/>
  <c r="M47" i="17"/>
  <c r="K338" i="17"/>
  <c r="L203" i="17"/>
  <c r="L215" i="17"/>
  <c r="K242" i="17"/>
  <c r="J35" i="17"/>
  <c r="K447" i="17"/>
  <c r="L261" i="17"/>
  <c r="M13" i="17"/>
  <c r="K19" i="17"/>
  <c r="L69" i="17"/>
  <c r="M264" i="17"/>
  <c r="K148" i="17"/>
  <c r="K54" i="17"/>
  <c r="M58" i="17"/>
  <c r="J368" i="17"/>
  <c r="J10" i="17"/>
  <c r="J313" i="17"/>
  <c r="J756" i="17"/>
  <c r="J986" i="17"/>
  <c r="J53" i="17"/>
  <c r="J227" i="17"/>
  <c r="J471" i="17"/>
  <c r="J951" i="17"/>
  <c r="J930" i="17"/>
  <c r="J612" i="17"/>
  <c r="J778" i="17"/>
  <c r="J782" i="17"/>
  <c r="J361" i="17"/>
  <c r="J448" i="17"/>
  <c r="J670" i="17"/>
  <c r="J934" i="17"/>
  <c r="L995" i="17"/>
  <c r="J983" i="17"/>
  <c r="J787" i="17"/>
  <c r="L753" i="17"/>
  <c r="K738" i="17"/>
  <c r="J726" i="17"/>
  <c r="J718" i="17"/>
  <c r="J862" i="17"/>
  <c r="J173" i="17"/>
  <c r="J135" i="17"/>
  <c r="J266" i="17"/>
  <c r="J514" i="17"/>
  <c r="J890" i="17"/>
  <c r="J614" i="17"/>
  <c r="J355" i="17"/>
  <c r="J673" i="17"/>
  <c r="J294" i="17"/>
  <c r="J382" i="17"/>
  <c r="J100" i="17"/>
  <c r="J3" i="17"/>
  <c r="J72" i="17"/>
  <c r="J394" i="17"/>
  <c r="J717" i="17"/>
  <c r="J1007" i="17"/>
  <c r="J282" i="17"/>
  <c r="J725" i="17"/>
  <c r="J270" i="17"/>
  <c r="J284" i="17"/>
  <c r="J180" i="17"/>
  <c r="J131" i="17"/>
  <c r="J174" i="17"/>
  <c r="J505" i="17"/>
  <c r="J616" i="17"/>
  <c r="J255" i="17"/>
  <c r="J84" i="17"/>
  <c r="J421" i="17"/>
  <c r="K373" i="17"/>
  <c r="J97" i="17"/>
  <c r="L169" i="17"/>
  <c r="M693" i="17"/>
  <c r="J601" i="17"/>
  <c r="L795" i="17"/>
  <c r="K697" i="17"/>
  <c r="M909" i="17"/>
  <c r="K988" i="17"/>
  <c r="M461" i="17"/>
  <c r="K190" i="17"/>
  <c r="K797" i="17"/>
  <c r="M915" i="17"/>
  <c r="M547" i="17"/>
  <c r="K841" i="17"/>
  <c r="L614" i="17"/>
  <c r="L282" i="17"/>
  <c r="L230" i="17"/>
  <c r="L356" i="17"/>
  <c r="L387" i="17"/>
  <c r="L311" i="17"/>
  <c r="L714" i="17"/>
  <c r="L893" i="17"/>
  <c r="L849" i="17"/>
  <c r="L695" i="17"/>
  <c r="L587" i="17"/>
  <c r="L539" i="17"/>
  <c r="L897" i="17"/>
  <c r="L834" i="17"/>
  <c r="L826" i="17"/>
  <c r="L675" i="17"/>
  <c r="L607" i="17"/>
  <c r="L599" i="17"/>
  <c r="L583" i="17"/>
  <c r="L869" i="17"/>
  <c r="L595" i="17"/>
  <c r="L778" i="17"/>
  <c r="L534" i="17"/>
  <c r="L860" i="17"/>
  <c r="L888" i="17"/>
  <c r="L71" i="17"/>
  <c r="L105" i="17"/>
  <c r="L979" i="17"/>
  <c r="L152" i="17"/>
  <c r="L590" i="17"/>
  <c r="L290" i="17"/>
  <c r="L981" i="17"/>
  <c r="L284" i="17"/>
  <c r="L935" i="17"/>
  <c r="L147" i="17"/>
  <c r="L104" i="17"/>
  <c r="L456" i="17"/>
  <c r="L392" i="17"/>
  <c r="L963" i="17"/>
  <c r="L85" i="17"/>
  <c r="L425" i="17"/>
  <c r="L487" i="17"/>
  <c r="L455" i="17"/>
  <c r="L40" i="17"/>
  <c r="L21" i="17"/>
  <c r="L277" i="17"/>
  <c r="L73" i="17"/>
  <c r="L479" i="17"/>
  <c r="L185" i="17"/>
  <c r="L273" i="17"/>
  <c r="L29" i="17"/>
  <c r="L209" i="17"/>
  <c r="L565" i="17"/>
  <c r="L249" i="17"/>
  <c r="L483" i="17"/>
  <c r="L660" i="17"/>
  <c r="L163" i="17"/>
  <c r="L229" i="17"/>
  <c r="L79" i="17"/>
  <c r="L912" i="17"/>
  <c r="L848" i="17"/>
  <c r="L881" i="17"/>
  <c r="L873" i="17"/>
  <c r="L703" i="17"/>
  <c r="L687" i="17"/>
  <c r="L679" i="17"/>
  <c r="L631" i="17"/>
  <c r="L707" i="17"/>
  <c r="L667" i="17"/>
  <c r="L559" i="17"/>
  <c r="L547" i="17"/>
  <c r="L543" i="17"/>
  <c r="L535" i="17"/>
  <c r="L691" i="17"/>
  <c r="L782" i="17"/>
  <c r="L757" i="17"/>
  <c r="L844" i="17"/>
  <c r="L872" i="17"/>
  <c r="L943" i="17"/>
  <c r="L265" i="17"/>
  <c r="L223" i="17"/>
  <c r="L335" i="17"/>
  <c r="L251" i="17"/>
  <c r="L139" i="17"/>
  <c r="L811" i="17"/>
  <c r="L933" i="17"/>
  <c r="L177" i="17"/>
  <c r="L665" i="17"/>
  <c r="L854" i="17"/>
  <c r="L694" i="17"/>
  <c r="L816" i="17"/>
  <c r="L383" i="17"/>
  <c r="L801" i="17"/>
  <c r="L774" i="17"/>
  <c r="L1013" i="17"/>
  <c r="L696" i="17"/>
  <c r="L360" i="17"/>
  <c r="L656" i="17"/>
  <c r="L200" i="17"/>
  <c r="L51" i="17"/>
  <c r="L125" i="17"/>
  <c r="L221" i="17"/>
  <c r="L289" i="17"/>
  <c r="L359" i="17"/>
  <c r="L281" i="17"/>
  <c r="L327" i="17"/>
  <c r="L441" i="17"/>
  <c r="L501" i="17"/>
  <c r="L552" i="17"/>
  <c r="L490" i="17"/>
  <c r="L349" i="17"/>
  <c r="L227" i="17"/>
  <c r="L597" i="17"/>
  <c r="L589" i="17"/>
  <c r="L264" i="17"/>
  <c r="L173" i="17"/>
  <c r="L401" i="17"/>
  <c r="L19" i="17"/>
  <c r="L540" i="17"/>
  <c r="L464" i="17"/>
  <c r="L803" i="17"/>
  <c r="L637" i="17"/>
  <c r="L285" i="17"/>
  <c r="L838" i="17"/>
  <c r="L830" i="17"/>
  <c r="L671" i="17"/>
  <c r="L647" i="17"/>
  <c r="L659" i="17"/>
  <c r="L619" i="17"/>
  <c r="L611" i="17"/>
  <c r="L591" i="17"/>
  <c r="L643" i="17"/>
  <c r="L770" i="17"/>
  <c r="L750" i="17"/>
  <c r="L852" i="17"/>
  <c r="L983" i="17"/>
  <c r="L243" i="17"/>
  <c r="L34" i="17"/>
  <c r="L28" i="17"/>
  <c r="L1008" i="17"/>
  <c r="L908" i="17"/>
  <c r="L817" i="17"/>
  <c r="L488" i="17"/>
  <c r="L328" i="17"/>
  <c r="L123" i="17"/>
  <c r="L437" i="17"/>
  <c r="L541" i="17"/>
  <c r="L640" i="17"/>
  <c r="L59" i="17"/>
  <c r="L83" i="17"/>
  <c r="L145" i="17"/>
  <c r="L465" i="17"/>
  <c r="L81" i="17"/>
  <c r="L257" i="17"/>
  <c r="L309" i="17"/>
  <c r="L477" i="17"/>
  <c r="L391" i="17"/>
  <c r="L743" i="17"/>
  <c r="L863" i="17"/>
  <c r="L1016" i="17"/>
  <c r="L952" i="17"/>
  <c r="L824" i="17"/>
  <c r="L758" i="17"/>
  <c r="L638" i="17"/>
  <c r="L596" i="17"/>
  <c r="L468" i="17"/>
  <c r="L332" i="17"/>
  <c r="L204" i="17"/>
  <c r="L76" i="17"/>
  <c r="L902" i="17"/>
  <c r="L682" i="17"/>
  <c r="L538" i="17"/>
  <c r="L402" i="17"/>
  <c r="L274" i="17"/>
  <c r="L146" i="17"/>
  <c r="L18" i="17"/>
  <c r="L697" i="17"/>
  <c r="L1007" i="17"/>
  <c r="L890" i="17"/>
  <c r="L558" i="17"/>
  <c r="L302" i="17"/>
  <c r="L46" i="17"/>
  <c r="L644" i="17"/>
  <c r="L448" i="17"/>
  <c r="L192" i="17"/>
  <c r="L566" i="17"/>
  <c r="L38" i="17"/>
  <c r="L550" i="17"/>
  <c r="L673" i="17"/>
  <c r="L759" i="17"/>
  <c r="L621" i="17"/>
  <c r="L921" i="17"/>
  <c r="L847" i="17"/>
  <c r="L964" i="17"/>
  <c r="L836" i="17"/>
  <c r="L672" i="17"/>
  <c r="L492" i="17"/>
  <c r="L364" i="17"/>
  <c r="L228" i="17"/>
  <c r="L100" i="17"/>
  <c r="L990" i="17"/>
  <c r="L862" i="17"/>
  <c r="L676" i="17"/>
  <c r="L498" i="17"/>
  <c r="L362" i="17"/>
  <c r="L234" i="17"/>
  <c r="L106" i="17"/>
  <c r="L874" i="17"/>
  <c r="L350" i="17"/>
  <c r="L94" i="17"/>
  <c r="L785" i="17"/>
  <c r="L636" i="17"/>
  <c r="L432" i="17"/>
  <c r="L176" i="17"/>
  <c r="L118" i="17"/>
  <c r="L326" i="17"/>
  <c r="L882" i="17"/>
  <c r="L624" i="17"/>
  <c r="L433" i="17"/>
  <c r="L373" i="17"/>
  <c r="L653" i="17"/>
  <c r="L767" i="17"/>
  <c r="L969" i="17"/>
  <c r="L992" i="17"/>
  <c r="L800" i="17"/>
  <c r="L388" i="17"/>
  <c r="L124" i="17"/>
  <c r="L756" i="17"/>
  <c r="L450" i="17"/>
  <c r="L194" i="17"/>
  <c r="L668" i="17"/>
  <c r="L142" i="17"/>
  <c r="L416" i="17"/>
  <c r="L914" i="17"/>
  <c r="L150" i="17"/>
  <c r="L956" i="17"/>
  <c r="L720" i="17"/>
  <c r="L508" i="17"/>
  <c r="L244" i="17"/>
  <c r="L814" i="17"/>
  <c r="L442" i="17"/>
  <c r="L186" i="17"/>
  <c r="L791" i="17"/>
  <c r="L510" i="17"/>
  <c r="L620" i="17"/>
  <c r="L144" i="17"/>
  <c r="L134" i="17"/>
  <c r="L748" i="17"/>
  <c r="L312" i="17"/>
  <c r="L728" i="17"/>
  <c r="L883" i="17"/>
  <c r="L207" i="17"/>
  <c r="L1019" i="17"/>
  <c r="L521" i="17"/>
  <c r="L657" i="17"/>
  <c r="L701" i="17"/>
  <c r="L303" i="17"/>
  <c r="L63" i="17"/>
  <c r="L57" i="17"/>
  <c r="L453" i="17"/>
  <c r="L75" i="17"/>
  <c r="L307" i="17"/>
  <c r="L149" i="17"/>
  <c r="L113" i="17"/>
  <c r="L231" i="17"/>
  <c r="L864" i="17"/>
  <c r="L726" i="17"/>
  <c r="L153" i="17"/>
  <c r="L385" i="17"/>
  <c r="L905" i="17"/>
  <c r="L784" i="17"/>
  <c r="L484" i="17"/>
  <c r="L833" i="17"/>
  <c r="L918" i="17"/>
  <c r="L354" i="17"/>
  <c r="L462" i="17"/>
  <c r="L352" i="17"/>
  <c r="L993" i="17"/>
  <c r="L866" i="17"/>
  <c r="L88" i="17"/>
  <c r="L664" i="17"/>
  <c r="L965" i="17"/>
  <c r="L837" i="17"/>
  <c r="L745" i="17"/>
  <c r="L617" i="17"/>
  <c r="L875" i="17"/>
  <c r="L689" i="17"/>
  <c r="L365" i="17"/>
  <c r="L529" i="17"/>
  <c r="L239" i="17"/>
  <c r="L481" i="17"/>
  <c r="L259" i="17"/>
  <c r="L143" i="17"/>
  <c r="L341" i="17"/>
  <c r="L892" i="17"/>
  <c r="L768" i="17"/>
  <c r="L340" i="17"/>
  <c r="L346" i="17"/>
  <c r="L855" i="17"/>
  <c r="L722" i="17"/>
  <c r="L336" i="17"/>
  <c r="L6" i="17"/>
  <c r="L598" i="17"/>
  <c r="L557" i="17"/>
  <c r="L819" i="17"/>
  <c r="L909" i="17"/>
  <c r="L781" i="17"/>
  <c r="L917" i="17"/>
  <c r="L431" i="17"/>
  <c r="L333" i="17"/>
  <c r="L681" i="17"/>
  <c r="L451" i="17"/>
  <c r="L291" i="17"/>
  <c r="L513" i="17"/>
  <c r="L283" i="17"/>
  <c r="L41" i="17"/>
  <c r="L987" i="17"/>
  <c r="L761" i="17"/>
  <c r="L884" i="17"/>
  <c r="L107" i="17"/>
  <c r="L435" i="17"/>
  <c r="L797" i="17"/>
  <c r="L648" i="17"/>
  <c r="L652" i="17"/>
  <c r="L974" i="17"/>
  <c r="L148" i="17"/>
  <c r="L27" i="17"/>
  <c r="L725" i="17"/>
  <c r="L447" i="17"/>
  <c r="L418" i="17"/>
  <c r="L616" i="17"/>
  <c r="L955" i="17"/>
  <c r="L901" i="17"/>
  <c r="L877" i="17"/>
  <c r="L845" i="17"/>
  <c r="L571" i="17"/>
  <c r="L603" i="17"/>
  <c r="L699" i="17"/>
  <c r="L683" i="17"/>
  <c r="L551" i="17"/>
  <c r="L880" i="17"/>
  <c r="L127" i="17"/>
  <c r="L99" i="17"/>
  <c r="L809" i="17"/>
  <c r="L608" i="17"/>
  <c r="L136" i="17"/>
  <c r="L345" i="17"/>
  <c r="L377" i="17"/>
  <c r="L511" i="17"/>
  <c r="L295" i="17"/>
  <c r="L317" i="17"/>
  <c r="L727" i="17"/>
  <c r="L517" i="17"/>
  <c r="L984" i="17"/>
  <c r="L920" i="17"/>
  <c r="L792" i="17"/>
  <c r="L678" i="17"/>
  <c r="L606" i="17"/>
  <c r="L532" i="17"/>
  <c r="L404" i="17"/>
  <c r="L268" i="17"/>
  <c r="L140" i="17"/>
  <c r="L12" i="17"/>
  <c r="L966" i="17"/>
  <c r="L806" i="17"/>
  <c r="L602" i="17"/>
  <c r="L466" i="17"/>
  <c r="L338" i="17"/>
  <c r="L210" i="17"/>
  <c r="L82" i="17"/>
  <c r="L1018" i="17"/>
  <c r="L700" i="17"/>
  <c r="L430" i="17"/>
  <c r="L174" i="17"/>
  <c r="L766" i="17"/>
  <c r="L592" i="17"/>
  <c r="L320" i="17"/>
  <c r="L64" i="17"/>
  <c r="L54" i="17"/>
  <c r="L294" i="17"/>
  <c r="L850" i="17"/>
  <c r="L157" i="17"/>
  <c r="L219" i="17"/>
  <c r="L415" i="17"/>
  <c r="L609" i="17"/>
  <c r="L449" i="17"/>
  <c r="L719" i="17"/>
  <c r="L815" i="17"/>
  <c r="L911" i="17"/>
  <c r="L996" i="17"/>
  <c r="L932" i="17"/>
  <c r="L804" i="17"/>
  <c r="L871" i="17"/>
  <c r="L752" i="17"/>
  <c r="L634" i="17"/>
  <c r="L556" i="17"/>
  <c r="L428" i="17"/>
  <c r="L292" i="17"/>
  <c r="L164" i="17"/>
  <c r="L36" i="17"/>
  <c r="L926" i="17"/>
  <c r="L762" i="17"/>
  <c r="L562" i="17"/>
  <c r="L426" i="17"/>
  <c r="L298" i="17"/>
  <c r="L170" i="17"/>
  <c r="L42" i="17"/>
  <c r="L949" i="17"/>
  <c r="L1002" i="17"/>
  <c r="L754" i="17"/>
  <c r="L478" i="17"/>
  <c r="L222" i="17"/>
  <c r="L744" i="17"/>
  <c r="L576" i="17"/>
  <c r="L304" i="17"/>
  <c r="L48" i="17"/>
  <c r="L70" i="17"/>
  <c r="L582" i="17"/>
  <c r="L887" i="17"/>
  <c r="L915" i="17"/>
  <c r="L573" i="17"/>
  <c r="L841" i="17"/>
  <c r="L1015" i="17"/>
  <c r="L928" i="17"/>
  <c r="L662" i="17"/>
  <c r="L516" i="17"/>
  <c r="L252" i="17"/>
  <c r="L499" i="17"/>
  <c r="L929" i="17"/>
  <c r="L950" i="17"/>
  <c r="L586" i="17"/>
  <c r="L322" i="17"/>
  <c r="L66" i="17"/>
  <c r="L922" i="17"/>
  <c r="L398" i="17"/>
  <c r="L628" i="17"/>
  <c r="L160" i="17"/>
  <c r="L962" i="17"/>
  <c r="L358" i="17"/>
  <c r="L706" i="17"/>
  <c r="L709" i="17"/>
  <c r="L329" i="17"/>
  <c r="L641" i="17"/>
  <c r="L319" i="17"/>
  <c r="L777" i="17"/>
  <c r="L1020" i="17"/>
  <c r="L828" i="17"/>
  <c r="L967" i="17"/>
  <c r="L626" i="17"/>
  <c r="L380" i="17"/>
  <c r="L116" i="17"/>
  <c r="L942" i="17"/>
  <c r="L578" i="17"/>
  <c r="L314" i="17"/>
  <c r="L58" i="17"/>
  <c r="L906" i="17"/>
  <c r="L254" i="17"/>
  <c r="L400" i="17"/>
  <c r="L502" i="17"/>
  <c r="L214" i="17"/>
  <c r="L56" i="17"/>
  <c r="L568" i="17"/>
  <c r="L971" i="17"/>
  <c r="L891" i="17"/>
  <c r="L613" i="17"/>
  <c r="L601" i="17"/>
  <c r="L507" i="17"/>
  <c r="L715" i="17"/>
  <c r="L193" i="17"/>
  <c r="L23" i="17"/>
  <c r="L165" i="17"/>
  <c r="L95" i="17"/>
  <c r="L55" i="17"/>
  <c r="L15" i="17"/>
  <c r="L765" i="17"/>
  <c r="L287" i="17"/>
  <c r="L976" i="17"/>
  <c r="L646" i="17"/>
  <c r="L220" i="17"/>
  <c r="L98" i="17"/>
  <c r="L986" i="17"/>
  <c r="L486" i="17"/>
  <c r="L408" i="17"/>
  <c r="L1064" i="17"/>
  <c r="L925" i="17"/>
  <c r="L211" i="17"/>
  <c r="L569" i="17"/>
  <c r="L151" i="17"/>
  <c r="L5" i="17"/>
  <c r="L225" i="17"/>
  <c r="L199" i="17"/>
  <c r="L405" i="17"/>
  <c r="L604" i="17"/>
  <c r="L84" i="17"/>
  <c r="L90" i="17"/>
  <c r="L190" i="17"/>
  <c r="L280" i="17"/>
  <c r="L851" i="17"/>
  <c r="L835" i="17"/>
  <c r="L749" i="17"/>
  <c r="L789" i="17"/>
  <c r="L731" i="17"/>
  <c r="L247" i="17"/>
  <c r="L279" i="17"/>
  <c r="L367" i="17"/>
  <c r="L129" i="17"/>
  <c r="L427" i="17"/>
  <c r="L339" i="17"/>
  <c r="L13" i="17"/>
  <c r="L109" i="17"/>
  <c r="L999" i="17"/>
  <c r="L876" i="17"/>
  <c r="L718" i="17"/>
  <c r="L787" i="17"/>
  <c r="L868" i="17"/>
  <c r="L167" i="17"/>
  <c r="L67" i="17"/>
  <c r="L389" i="17"/>
  <c r="L747" i="17"/>
  <c r="L429" i="17"/>
  <c r="L821" i="17"/>
  <c r="L813" i="17"/>
  <c r="L24" i="17"/>
  <c r="L318" i="17"/>
  <c r="L410" i="17"/>
  <c r="L610" i="17"/>
  <c r="L17" i="17"/>
  <c r="L772" i="17"/>
  <c r="L463" i="17"/>
  <c r="L846" i="17"/>
  <c r="L9" i="17"/>
  <c r="L822" i="17"/>
  <c r="L331" i="17"/>
  <c r="L982" i="17"/>
  <c r="L31" i="17"/>
  <c r="L275" i="17"/>
  <c r="L315" i="17"/>
  <c r="L733" i="17"/>
  <c r="L495" i="17"/>
  <c r="L561" i="17"/>
  <c r="L407" i="17"/>
  <c r="L741" i="17"/>
  <c r="L829" i="17"/>
  <c r="L224" i="17"/>
  <c r="L162" i="17"/>
  <c r="L420" i="17"/>
  <c r="L412" i="17"/>
  <c r="L692" i="17"/>
  <c r="L208" i="17"/>
  <c r="L376" i="17"/>
  <c r="L867" i="17"/>
  <c r="L523" i="17"/>
  <c r="L137" i="17"/>
  <c r="L734" i="17"/>
  <c r="L439" i="17"/>
  <c r="L763" i="17"/>
  <c r="L939" i="17"/>
  <c r="L899" i="17"/>
  <c r="L120" i="17"/>
  <c r="L22" i="17"/>
  <c r="L518" i="17"/>
  <c r="L970" i="17"/>
  <c r="L218" i="17"/>
  <c r="L957" i="17"/>
  <c r="L775" i="17"/>
  <c r="L363" i="17"/>
  <c r="L497" i="17"/>
  <c r="L33" i="17"/>
  <c r="L159" i="17"/>
  <c r="L421" i="17"/>
  <c r="L1011" i="17"/>
  <c r="L773" i="17"/>
  <c r="L684" i="17"/>
  <c r="L989" i="17"/>
  <c r="L206" i="17"/>
  <c r="L825" i="17"/>
  <c r="L91" i="17"/>
  <c r="L93" i="17"/>
  <c r="L369" i="17"/>
  <c r="L133" i="17"/>
  <c r="L77" i="17"/>
  <c r="L403" i="17"/>
  <c r="L343" i="17"/>
  <c r="L632" i="17"/>
  <c r="L16" i="17"/>
  <c r="L250" i="17"/>
  <c r="L878" i="17"/>
  <c r="L308" i="17"/>
  <c r="L924" i="17"/>
  <c r="L879" i="17"/>
  <c r="L721" i="17"/>
  <c r="L8" i="17"/>
  <c r="L560" i="17"/>
  <c r="L270" i="17"/>
  <c r="L201" i="17"/>
  <c r="L522" i="17"/>
  <c r="L188" i="17"/>
  <c r="L961" i="17"/>
  <c r="L960" i="17"/>
  <c r="L305" i="17"/>
  <c r="L454" i="17"/>
  <c r="L898" i="17"/>
  <c r="L240" i="17"/>
  <c r="L670" i="17"/>
  <c r="L286" i="17"/>
  <c r="L690" i="17"/>
  <c r="L1017" i="17"/>
  <c r="L138" i="17"/>
  <c r="L394" i="17"/>
  <c r="L708" i="17"/>
  <c r="L132" i="17"/>
  <c r="L396" i="17"/>
  <c r="L618" i="17"/>
  <c r="L903" i="17"/>
  <c r="L820" i="17"/>
  <c r="L1012" i="17"/>
  <c r="L799" i="17"/>
  <c r="L527" i="17"/>
  <c r="L351" i="17"/>
  <c r="L181" i="17"/>
  <c r="L423" i="17"/>
  <c r="L166" i="17"/>
  <c r="L528" i="17"/>
  <c r="L110" i="17"/>
  <c r="L242" i="17"/>
  <c r="L506" i="17"/>
  <c r="L870" i="17"/>
  <c r="L975" i="17"/>
  <c r="L769" i="17"/>
  <c r="L44" i="17"/>
  <c r="L300" i="17"/>
  <c r="L564" i="17"/>
  <c r="L710" i="17"/>
  <c r="L936" i="17"/>
  <c r="L661" i="17"/>
  <c r="L525" i="17"/>
  <c r="L117" i="17"/>
  <c r="L337" i="17"/>
  <c r="L121" i="17"/>
  <c r="L381" i="17"/>
  <c r="L519" i="17"/>
  <c r="L297" i="17"/>
  <c r="L205" i="17"/>
  <c r="L232" i="17"/>
  <c r="L78" i="17"/>
  <c r="L504" i="17"/>
  <c r="L997" i="17"/>
  <c r="L805" i="17"/>
  <c r="L755" i="17"/>
  <c r="L505" i="17"/>
  <c r="L467" i="17"/>
  <c r="L896" i="17"/>
  <c r="L635" i="17"/>
  <c r="L615" i="17"/>
  <c r="L885" i="17"/>
  <c r="L889" i="17"/>
  <c r="L812" i="17"/>
  <c r="L135" i="17"/>
  <c r="L857" i="17"/>
  <c r="L627" i="17"/>
  <c r="L86" i="17"/>
  <c r="L262" i="17"/>
  <c r="L334" i="17"/>
  <c r="L411" i="17"/>
  <c r="L111" i="17"/>
  <c r="L25" i="17"/>
  <c r="L293" i="17"/>
  <c r="L593" i="17"/>
  <c r="L913" i="17"/>
  <c r="L555" i="17"/>
  <c r="L663" i="17"/>
  <c r="L103" i="17"/>
  <c r="L947" i="17"/>
  <c r="L461" i="17"/>
  <c r="L729" i="17"/>
  <c r="L344" i="17"/>
  <c r="L26" i="17"/>
  <c r="L276" i="17"/>
  <c r="L189" i="17"/>
  <c r="L141" i="17"/>
  <c r="L459" i="17"/>
  <c r="L973" i="17"/>
  <c r="L216" i="17"/>
  <c r="L62" i="17"/>
  <c r="L685" i="17"/>
  <c r="L842" i="17"/>
  <c r="L941" i="17"/>
  <c r="L843" i="17"/>
  <c r="L357" i="17"/>
  <c r="L545" i="17"/>
  <c r="L183" i="17"/>
  <c r="L1003" i="17"/>
  <c r="L742" i="17"/>
  <c r="L746" i="17"/>
  <c r="L39" i="17"/>
  <c r="L171" i="17"/>
  <c r="L443" i="17"/>
  <c r="L605" i="17"/>
  <c r="L859" i="17"/>
  <c r="L771" i="17"/>
  <c r="L1005" i="17"/>
  <c r="L686" i="17"/>
  <c r="L476" i="17"/>
  <c r="L780" i="17"/>
  <c r="L155" i="17"/>
  <c r="L65" i="17"/>
  <c r="L907" i="17"/>
  <c r="L1009" i="17"/>
  <c r="L248" i="17"/>
  <c r="L342" i="17"/>
  <c r="L96" i="17"/>
  <c r="L482" i="17"/>
  <c r="L92" i="17"/>
  <c r="L900" i="17"/>
  <c r="L473" i="17"/>
  <c r="L520" i="17"/>
  <c r="L783" i="17"/>
  <c r="L47" i="17"/>
  <c r="L585" i="17"/>
  <c r="L184" i="17"/>
  <c r="L470" i="17"/>
  <c r="L544" i="17"/>
  <c r="L126" i="17"/>
  <c r="L514" i="17"/>
  <c r="L52" i="17"/>
  <c r="L572" i="17"/>
  <c r="L255" i="17"/>
  <c r="L930" i="17"/>
  <c r="L438" i="17"/>
  <c r="L32" i="17"/>
  <c r="L794" i="17"/>
  <c r="L919" i="17"/>
  <c r="L258" i="17"/>
  <c r="L886" i="17"/>
  <c r="L452" i="17"/>
  <c r="L736" i="17"/>
  <c r="L953" i="17"/>
  <c r="L1010" i="17"/>
  <c r="L374" i="17"/>
  <c r="L512" i="17"/>
  <c r="L737" i="17"/>
  <c r="L30" i="17"/>
  <c r="L542" i="17"/>
  <c r="L938" i="17"/>
  <c r="L10" i="17"/>
  <c r="L266" i="17"/>
  <c r="L530" i="17"/>
  <c r="L894" i="17"/>
  <c r="L4" i="17"/>
  <c r="L260" i="17"/>
  <c r="L524" i="17"/>
  <c r="L704" i="17"/>
  <c r="L948" i="17"/>
  <c r="L937" i="17"/>
  <c r="L353" i="17"/>
  <c r="L213" i="17"/>
  <c r="L674" i="17"/>
  <c r="L256" i="17"/>
  <c r="L680" i="17"/>
  <c r="L366" i="17"/>
  <c r="L954" i="17"/>
  <c r="L114" i="17"/>
  <c r="L370" i="17"/>
  <c r="L998" i="17"/>
  <c r="L172" i="17"/>
  <c r="L436" i="17"/>
  <c r="L622" i="17"/>
  <c r="L808" i="17"/>
  <c r="L1000" i="17"/>
  <c r="L131" i="17"/>
  <c r="L393" i="17"/>
  <c r="L296" i="17"/>
  <c r="L760" i="17"/>
  <c r="L584" i="17"/>
  <c r="L548" i="17"/>
  <c r="L496" i="17"/>
  <c r="L677" i="17"/>
  <c r="L537" i="17"/>
  <c r="L379" i="17"/>
  <c r="L651" i="17"/>
  <c r="L575" i="17"/>
  <c r="L567" i="17"/>
  <c r="L818" i="17"/>
  <c r="L574" i="17"/>
  <c r="J560" i="17"/>
  <c r="J73" i="17"/>
  <c r="J241" i="17"/>
  <c r="J928" i="17"/>
  <c r="J844" i="17"/>
  <c r="J1012" i="17"/>
  <c r="J876" i="17"/>
  <c r="B1" i="5"/>
  <c r="B2" i="5"/>
  <c r="F2" i="5"/>
  <c r="B7" i="5"/>
  <c r="B9" i="5"/>
  <c r="E171" i="2" l="1"/>
  <c r="E274" i="2"/>
  <c r="Y268" i="2"/>
  <c r="G268" i="2" s="1"/>
  <c r="Y243" i="2"/>
  <c r="G243" i="2" s="1"/>
  <c r="F234" i="2"/>
  <c r="AG12" i="8"/>
  <c r="E287" i="2"/>
  <c r="Y280" i="2"/>
  <c r="G280" i="2" s="1"/>
  <c r="E170" i="2"/>
  <c r="E243" i="2"/>
  <c r="Y236" i="2"/>
  <c r="G236" i="2" s="1"/>
  <c r="E198" i="2"/>
  <c r="Y195" i="2"/>
  <c r="G195" i="2" s="1"/>
  <c r="E179" i="2"/>
  <c r="E197" i="2"/>
  <c r="E81" i="2"/>
  <c r="BB17" i="21"/>
  <c r="BC17" i="21" s="1"/>
  <c r="E67" i="2"/>
  <c r="E12" i="2"/>
  <c r="E10" i="2"/>
  <c r="BB13" i="21"/>
  <c r="BC13" i="21" s="1"/>
  <c r="E263" i="2"/>
  <c r="E165" i="2"/>
  <c r="E142" i="2"/>
  <c r="E86" i="2"/>
  <c r="E82" i="2"/>
  <c r="E34" i="2"/>
  <c r="E27" i="2"/>
  <c r="H4" i="20"/>
  <c r="Z4" i="20" s="1"/>
  <c r="BB8" i="20"/>
  <c r="F38" i="24"/>
  <c r="Y247" i="2"/>
  <c r="G247" i="2" s="1"/>
  <c r="Y238" i="2"/>
  <c r="G238" i="2" s="1"/>
  <c r="E293" i="2"/>
  <c r="Y284" i="2"/>
  <c r="G284" i="2" s="1"/>
  <c r="E203" i="2"/>
  <c r="Y197" i="2"/>
  <c r="G197" i="2" s="1"/>
  <c r="Y190" i="2"/>
  <c r="G190" i="2" s="1"/>
  <c r="E188" i="2"/>
  <c r="Y174" i="2"/>
  <c r="G174" i="2" s="1"/>
  <c r="Y173" i="2"/>
  <c r="G173" i="2" s="1"/>
  <c r="Y172" i="2"/>
  <c r="G172" i="2" s="1"/>
  <c r="E147" i="2"/>
  <c r="E124" i="2"/>
  <c r="E54" i="2"/>
  <c r="G4" i="21"/>
  <c r="K6" i="21" s="1"/>
  <c r="Y188" i="2"/>
  <c r="G188" i="2" s="1"/>
  <c r="F196" i="2"/>
  <c r="E161" i="2"/>
  <c r="E152" i="2"/>
  <c r="E130" i="2"/>
  <c r="E128" i="2"/>
  <c r="E127" i="2"/>
  <c r="BB16" i="21"/>
  <c r="BC16" i="21" s="1"/>
  <c r="H4" i="9"/>
  <c r="AP4" i="9" s="1"/>
  <c r="Y275" i="2"/>
  <c r="G275" i="2" s="1"/>
  <c r="Y237" i="2"/>
  <c r="G237" i="2" s="1"/>
  <c r="Y228" i="2"/>
  <c r="G228" i="2" s="1"/>
  <c r="Y224" i="2"/>
  <c r="G224" i="2" s="1"/>
  <c r="Y216" i="2"/>
  <c r="G216" i="2" s="1"/>
  <c r="E183" i="2"/>
  <c r="E182" i="2"/>
  <c r="Y176" i="2"/>
  <c r="G176" i="2" s="1"/>
  <c r="E173" i="2"/>
  <c r="E172" i="2"/>
  <c r="E76" i="2"/>
  <c r="E7" i="2"/>
  <c r="E61" i="2"/>
  <c r="E46" i="2"/>
  <c r="E53" i="2"/>
  <c r="BB19" i="21"/>
  <c r="BC19" i="21" s="1"/>
  <c r="G4" i="20"/>
  <c r="BB8" i="9"/>
  <c r="W11" i="9"/>
  <c r="Y11" i="9" s="1"/>
  <c r="AB11" i="9" s="1"/>
  <c r="W10" i="9"/>
  <c r="Y10" i="9" s="1"/>
  <c r="Y272" i="2"/>
  <c r="G272" i="2" s="1"/>
  <c r="Y255" i="2"/>
  <c r="G255" i="2" s="1"/>
  <c r="Y233" i="2"/>
  <c r="G233" i="2" s="1"/>
  <c r="Y232" i="2"/>
  <c r="G232" i="2" s="1"/>
  <c r="E225" i="2"/>
  <c r="E224" i="2"/>
  <c r="E220" i="2"/>
  <c r="E216" i="2"/>
  <c r="E208" i="2"/>
  <c r="E204" i="2"/>
  <c r="Y194" i="2"/>
  <c r="G194" i="2" s="1"/>
  <c r="Y185" i="2"/>
  <c r="G185" i="2" s="1"/>
  <c r="Y181" i="2"/>
  <c r="G181" i="2" s="1"/>
  <c r="Y253" i="2"/>
  <c r="G253" i="2" s="1"/>
  <c r="F216" i="2"/>
  <c r="F176" i="2"/>
  <c r="Y242" i="2"/>
  <c r="G242" i="2" s="1"/>
  <c r="Y241" i="2"/>
  <c r="G241" i="2" s="1"/>
  <c r="E217" i="2"/>
  <c r="Y200" i="2"/>
  <c r="G200" i="2" s="1"/>
  <c r="Y192" i="2"/>
  <c r="G192" i="2" s="1"/>
  <c r="Y187" i="2"/>
  <c r="G187" i="2" s="1"/>
  <c r="Y183" i="2"/>
  <c r="G183" i="2" s="1"/>
  <c r="E180" i="2"/>
  <c r="E176" i="2"/>
  <c r="AP4" i="20"/>
  <c r="A36" i="24"/>
  <c r="Y193" i="2"/>
  <c r="G193" i="2" s="1"/>
  <c r="F255" i="2"/>
  <c r="F181" i="2"/>
  <c r="Y244" i="2"/>
  <c r="G244" i="2" s="1"/>
  <c r="E242" i="2"/>
  <c r="Y229" i="2"/>
  <c r="G229" i="2" s="1"/>
  <c r="Y227" i="2"/>
  <c r="G227" i="2" s="1"/>
  <c r="Y226" i="2"/>
  <c r="G226" i="2" s="1"/>
  <c r="E223" i="2"/>
  <c r="Y221" i="2"/>
  <c r="G221" i="2" s="1"/>
  <c r="E219" i="2"/>
  <c r="Y217" i="2"/>
  <c r="G217" i="2" s="1"/>
  <c r="E215" i="2"/>
  <c r="E213" i="2"/>
  <c r="E211" i="2"/>
  <c r="Y209" i="2"/>
  <c r="G209" i="2" s="1"/>
  <c r="E207" i="2"/>
  <c r="Z4" i="9"/>
  <c r="K6" i="20"/>
  <c r="AU6" i="20" s="1"/>
  <c r="K7" i="20"/>
  <c r="AU7" i="20" s="1"/>
  <c r="AK6" i="22"/>
  <c r="Y206" i="2"/>
  <c r="G206" i="2" s="1"/>
  <c r="Y222" i="2"/>
  <c r="G222" i="2" s="1"/>
  <c r="Y184" i="2"/>
  <c r="G184" i="2" s="1"/>
  <c r="F233" i="2"/>
  <c r="Y180" i="2"/>
  <c r="G180" i="2" s="1"/>
  <c r="E289" i="2"/>
  <c r="E283" i="2"/>
  <c r="Y281" i="2"/>
  <c r="G281" i="2" s="1"/>
  <c r="E279" i="2"/>
  <c r="Y277" i="2"/>
  <c r="G277" i="2" s="1"/>
  <c r="E268" i="2"/>
  <c r="Y251" i="2"/>
  <c r="G251" i="2" s="1"/>
  <c r="F251" i="2"/>
  <c r="E209" i="2"/>
  <c r="Y208" i="2"/>
  <c r="G208" i="2" s="1"/>
  <c r="Y204" i="2"/>
  <c r="G204" i="2" s="1"/>
  <c r="Y203" i="2"/>
  <c r="G203" i="2" s="1"/>
  <c r="Y202" i="2"/>
  <c r="G202" i="2" s="1"/>
  <c r="E200" i="2"/>
  <c r="Y198" i="2"/>
  <c r="G198" i="2" s="1"/>
  <c r="E196" i="2"/>
  <c r="E192" i="2"/>
  <c r="Y191" i="2"/>
  <c r="G191" i="2" s="1"/>
  <c r="E143" i="2"/>
  <c r="E49" i="2"/>
  <c r="Z11" i="9"/>
  <c r="A35" i="24"/>
  <c r="I5" i="22"/>
  <c r="F284" i="2"/>
  <c r="Y291" i="2"/>
  <c r="G291" i="2" s="1"/>
  <c r="Y230" i="2"/>
  <c r="G230" i="2" s="1"/>
  <c r="E267" i="2"/>
  <c r="E236" i="2"/>
  <c r="E227" i="2"/>
  <c r="E214" i="2"/>
  <c r="E212" i="2"/>
  <c r="C3" i="24"/>
  <c r="V6" i="22"/>
  <c r="W6" i="22" s="1"/>
  <c r="X6" i="22" s="1"/>
  <c r="Y6" i="22" s="1"/>
  <c r="Z6" i="22" s="1"/>
  <c r="AA6" i="22" s="1"/>
  <c r="AB6" i="22" s="1"/>
  <c r="AC6" i="22" s="1"/>
  <c r="AD6" i="22" s="1"/>
  <c r="AE6" i="22" s="1"/>
  <c r="AF6" i="22" s="1"/>
  <c r="Y248" i="2"/>
  <c r="G248" i="2" s="1"/>
  <c r="Y285" i="2"/>
  <c r="G285" i="2" s="1"/>
  <c r="Y182" i="2"/>
  <c r="G182" i="2" s="1"/>
  <c r="Y214" i="2"/>
  <c r="G214" i="2" s="1"/>
  <c r="Y210" i="2"/>
  <c r="G210" i="2" s="1"/>
  <c r="F280" i="2"/>
  <c r="Y258" i="2"/>
  <c r="G258" i="2" s="1"/>
  <c r="Y212" i="2"/>
  <c r="G212" i="2" s="1"/>
  <c r="Y286" i="2"/>
  <c r="G286" i="2" s="1"/>
  <c r="F241" i="2"/>
  <c r="Y266" i="2"/>
  <c r="G266" i="2" s="1"/>
  <c r="Y265" i="2"/>
  <c r="G265" i="2" s="1"/>
  <c r="Y264" i="2"/>
  <c r="G264" i="2" s="1"/>
  <c r="Y239" i="2"/>
  <c r="G239" i="2" s="1"/>
  <c r="E238" i="2"/>
  <c r="E148" i="2"/>
  <c r="E118" i="2"/>
  <c r="E90" i="2"/>
  <c r="Y170" i="2"/>
  <c r="G170" i="2" s="1"/>
  <c r="E157" i="2"/>
  <c r="E123" i="2"/>
  <c r="E121" i="2"/>
  <c r="E108" i="2"/>
  <c r="E17" i="2"/>
  <c r="E62" i="2"/>
  <c r="E74" i="2"/>
  <c r="E20" i="2"/>
  <c r="E96" i="2"/>
  <c r="E89" i="2"/>
  <c r="AC9" i="9"/>
  <c r="AD9" i="9" s="1"/>
  <c r="AG9" i="9" s="1"/>
  <c r="AF11" i="9"/>
  <c r="F15" i="9"/>
  <c r="F23" i="9" s="1"/>
  <c r="F31" i="9" s="1"/>
  <c r="F39" i="9" s="1"/>
  <c r="F47" i="9" s="1"/>
  <c r="F55" i="9" s="1"/>
  <c r="F63" i="9" s="1"/>
  <c r="AT16" i="8"/>
  <c r="BB16" i="8"/>
  <c r="BC16" i="8" s="1"/>
  <c r="BB11" i="8"/>
  <c r="BC11" i="8" s="1"/>
  <c r="Y295" i="2"/>
  <c r="G295" i="2" s="1"/>
  <c r="Y294" i="2"/>
  <c r="G294" i="2" s="1"/>
  <c r="Y271" i="2"/>
  <c r="G271" i="2" s="1"/>
  <c r="E269" i="2"/>
  <c r="Y261" i="2"/>
  <c r="G261" i="2" s="1"/>
  <c r="Y250" i="2"/>
  <c r="G250" i="2" s="1"/>
  <c r="E248" i="2"/>
  <c r="Y245" i="2"/>
  <c r="G245" i="2" s="1"/>
  <c r="Y218" i="2"/>
  <c r="G218" i="2" s="1"/>
  <c r="E202" i="2"/>
  <c r="Y189" i="2"/>
  <c r="G189" i="2" s="1"/>
  <c r="E140" i="2"/>
  <c r="E138" i="2"/>
  <c r="E102" i="2"/>
  <c r="E3" i="2"/>
  <c r="E16" i="2"/>
  <c r="E8" i="2"/>
  <c r="E45" i="2"/>
  <c r="E30" i="2"/>
  <c r="E60" i="2"/>
  <c r="E92" i="2"/>
  <c r="AT6" i="21"/>
  <c r="AC10" i="9"/>
  <c r="AD10" i="9" s="1"/>
  <c r="U10" i="9" s="1"/>
  <c r="BB18" i="8"/>
  <c r="BC18" i="8" s="1"/>
  <c r="F294" i="2"/>
  <c r="F239" i="2"/>
  <c r="Y201" i="2"/>
  <c r="G201" i="2" s="1"/>
  <c r="F245" i="2"/>
  <c r="Y220" i="2"/>
  <c r="G220" i="2" s="1"/>
  <c r="Y263" i="2"/>
  <c r="G263" i="2" s="1"/>
  <c r="Y292" i="2"/>
  <c r="G292" i="2" s="1"/>
  <c r="Y257" i="2"/>
  <c r="G257" i="2" s="1"/>
  <c r="Y293" i="2"/>
  <c r="G293" i="2" s="1"/>
  <c r="Y169" i="2"/>
  <c r="G169" i="2" s="1"/>
  <c r="F296" i="2"/>
  <c r="Y296" i="2"/>
  <c r="G296" i="2" s="1"/>
  <c r="E284" i="2"/>
  <c r="Y262" i="2"/>
  <c r="G262" i="2" s="1"/>
  <c r="Y260" i="2"/>
  <c r="G260" i="2" s="1"/>
  <c r="E258" i="2"/>
  <c r="Y256" i="2"/>
  <c r="G256" i="2" s="1"/>
  <c r="E253" i="2"/>
  <c r="E234" i="2"/>
  <c r="E231" i="2"/>
  <c r="E189" i="2"/>
  <c r="E177" i="2"/>
  <c r="AJ10" i="8"/>
  <c r="AG10" i="8"/>
  <c r="AN2" i="21"/>
  <c r="E47" i="21"/>
  <c r="Y225" i="2"/>
  <c r="G225" i="2" s="1"/>
  <c r="F224" i="2"/>
  <c r="Y254" i="2"/>
  <c r="G254" i="2" s="1"/>
  <c r="Y276" i="2"/>
  <c r="G276" i="2" s="1"/>
  <c r="E291" i="2"/>
  <c r="Y289" i="2"/>
  <c r="G289" i="2" s="1"/>
  <c r="AA11" i="9"/>
  <c r="AN2" i="9"/>
  <c r="Y290" i="2"/>
  <c r="G290" i="2" s="1"/>
  <c r="F277" i="2"/>
  <c r="Y171" i="2"/>
  <c r="G171" i="2" s="1"/>
  <c r="Y287" i="2"/>
  <c r="G287" i="2" s="1"/>
  <c r="E247" i="2"/>
  <c r="F213" i="2"/>
  <c r="Y213" i="2"/>
  <c r="G213" i="2" s="1"/>
  <c r="E175" i="2"/>
  <c r="V2" i="21"/>
  <c r="H49" i="20"/>
  <c r="AC7" i="20"/>
  <c r="AB10" i="9"/>
  <c r="AA10" i="9"/>
  <c r="Z10" i="9"/>
  <c r="E280" i="2"/>
  <c r="Y278" i="2"/>
  <c r="G278" i="2" s="1"/>
  <c r="Y269" i="2"/>
  <c r="G269" i="2" s="1"/>
  <c r="E259" i="2"/>
  <c r="E249" i="2"/>
  <c r="E245" i="2"/>
  <c r="E240" i="2"/>
  <c r="E228" i="2"/>
  <c r="Y205" i="2"/>
  <c r="G205" i="2" s="1"/>
  <c r="Y199" i="2"/>
  <c r="G199" i="2" s="1"/>
  <c r="AG9" i="8"/>
  <c r="AJ11" i="8"/>
  <c r="Y288" i="2"/>
  <c r="G288" i="2" s="1"/>
  <c r="E281" i="2"/>
  <c r="E277" i="2"/>
  <c r="Y270" i="2"/>
  <c r="G270" i="2" s="1"/>
  <c r="Y259" i="2"/>
  <c r="G259" i="2" s="1"/>
  <c r="E257" i="2"/>
  <c r="Y252" i="2"/>
  <c r="G252" i="2" s="1"/>
  <c r="E250" i="2"/>
  <c r="Y249" i="2"/>
  <c r="G249" i="2" s="1"/>
  <c r="E246" i="2"/>
  <c r="E241" i="2"/>
  <c r="Y240" i="2"/>
  <c r="G240" i="2" s="1"/>
  <c r="E233" i="2"/>
  <c r="E232" i="2"/>
  <c r="Y231" i="2"/>
  <c r="G231" i="2" s="1"/>
  <c r="E226" i="2"/>
  <c r="E221" i="2"/>
  <c r="E199" i="2"/>
  <c r="E195" i="2"/>
  <c r="E181" i="2"/>
  <c r="Y178" i="2"/>
  <c r="G178" i="2" s="1"/>
  <c r="Y177" i="2"/>
  <c r="G177" i="2" s="1"/>
  <c r="E174" i="2"/>
  <c r="E294" i="2"/>
  <c r="E282" i="2"/>
  <c r="E273" i="2"/>
  <c r="E296" i="2"/>
  <c r="E286" i="2"/>
  <c r="E276" i="2"/>
  <c r="E271" i="2"/>
  <c r="F271" i="2"/>
  <c r="Y246" i="2"/>
  <c r="G246" i="2" s="1"/>
  <c r="F272" i="2"/>
  <c r="Y219" i="2"/>
  <c r="G219" i="2" s="1"/>
  <c r="F243" i="2"/>
  <c r="E288" i="2"/>
  <c r="E266" i="2"/>
  <c r="AS14" i="8"/>
  <c r="AR14" i="8"/>
  <c r="AP14" i="8"/>
  <c r="AQ14" i="8"/>
  <c r="Y279" i="2"/>
  <c r="G279" i="2" s="1"/>
  <c r="Y282" i="2"/>
  <c r="G282" i="2" s="1"/>
  <c r="Y283" i="2"/>
  <c r="G283" i="2" s="1"/>
  <c r="Y186" i="2"/>
  <c r="G186" i="2" s="1"/>
  <c r="E290" i="2"/>
  <c r="E244" i="2"/>
  <c r="AI12" i="8"/>
  <c r="AH12" i="8"/>
  <c r="AJ12" i="8"/>
  <c r="AB11" i="8"/>
  <c r="Z11" i="8"/>
  <c r="F278" i="2"/>
  <c r="Y273" i="2"/>
  <c r="G273" i="2" s="1"/>
  <c r="F281" i="2"/>
  <c r="F231" i="2"/>
  <c r="E265" i="2"/>
  <c r="E262" i="2"/>
  <c r="E239" i="2"/>
  <c r="E237" i="2"/>
  <c r="E193" i="2"/>
  <c r="E222" i="2"/>
  <c r="Y215" i="2"/>
  <c r="G215" i="2" s="1"/>
  <c r="E187" i="2"/>
  <c r="F170" i="2"/>
  <c r="AQ20" i="8"/>
  <c r="Y267" i="2"/>
  <c r="G267" i="2" s="1"/>
  <c r="E261" i="2"/>
  <c r="E260" i="2"/>
  <c r="E256" i="2"/>
  <c r="E255" i="2"/>
  <c r="E252" i="2"/>
  <c r="E235" i="2"/>
  <c r="E205" i="2"/>
  <c r="E194" i="2"/>
  <c r="E191" i="2"/>
  <c r="AI10" i="8"/>
  <c r="E292" i="2"/>
  <c r="E285" i="2"/>
  <c r="E275" i="2"/>
  <c r="I4" i="24"/>
  <c r="I5" i="24"/>
  <c r="E272" i="2"/>
  <c r="E295" i="2"/>
  <c r="E278" i="2"/>
  <c r="E270" i="2"/>
  <c r="E264" i="2"/>
  <c r="V5" i="24"/>
  <c r="M6" i="24"/>
  <c r="E251" i="2"/>
  <c r="D38" i="24"/>
  <c r="E254" i="2"/>
  <c r="E229" i="2"/>
  <c r="E218" i="2"/>
  <c r="E206" i="2"/>
  <c r="E184" i="2"/>
  <c r="E167" i="2"/>
  <c r="E150" i="2"/>
  <c r="E156" i="2"/>
  <c r="W7" i="21"/>
  <c r="F17" i="21"/>
  <c r="F27" i="21" s="1"/>
  <c r="F37" i="21" s="1"/>
  <c r="F52" i="21" s="1"/>
  <c r="F62" i="21" s="1"/>
  <c r="F72" i="21" s="1"/>
  <c r="F82" i="21" s="1"/>
  <c r="AH9" i="9"/>
  <c r="AS18" i="8"/>
  <c r="AR18" i="8"/>
  <c r="AP18" i="8"/>
  <c r="AT18" i="8"/>
  <c r="AQ18" i="8"/>
  <c r="AT19" i="8"/>
  <c r="AS19" i="8"/>
  <c r="AQ19" i="8"/>
  <c r="AP19" i="8"/>
  <c r="U9" i="8"/>
  <c r="AH9" i="8"/>
  <c r="AI9" i="8"/>
  <c r="AB10" i="8"/>
  <c r="Z10" i="8"/>
  <c r="AA10" i="8"/>
  <c r="H49" i="21"/>
  <c r="F17" i="20"/>
  <c r="F27" i="20" s="1"/>
  <c r="F37" i="20" s="1"/>
  <c r="F52" i="20" s="1"/>
  <c r="F62" i="20" s="1"/>
  <c r="F72" i="20" s="1"/>
  <c r="F82" i="20" s="1"/>
  <c r="AR7" i="20"/>
  <c r="AR19" i="8"/>
  <c r="AQ15" i="8"/>
  <c r="BA15" i="8"/>
  <c r="AT15" i="8"/>
  <c r="AS15" i="8"/>
  <c r="AP17" i="8"/>
  <c r="AS17" i="8"/>
  <c r="BA17" i="8"/>
  <c r="AT17" i="8"/>
  <c r="AR17" i="8"/>
  <c r="AN1" i="21"/>
  <c r="BB11" i="20"/>
  <c r="BC11" i="20" s="1"/>
  <c r="BB18" i="20"/>
  <c r="BC18" i="20" s="1"/>
  <c r="W9" i="9"/>
  <c r="Y9" i="9" s="1"/>
  <c r="AC11" i="9"/>
  <c r="AD11" i="9" s="1"/>
  <c r="AJ9" i="8"/>
  <c r="AP15" i="8"/>
  <c r="BA16" i="8"/>
  <c r="AP16" i="8"/>
  <c r="AS16" i="8"/>
  <c r="AR16" i="8"/>
  <c r="Z4" i="21"/>
  <c r="BB14" i="21"/>
  <c r="BC14" i="21" s="1"/>
  <c r="BB18" i="21"/>
  <c r="BC18" i="21" s="1"/>
  <c r="BB10" i="21"/>
  <c r="BC10" i="21" s="1"/>
  <c r="BB12" i="21"/>
  <c r="BC12" i="21" s="1"/>
  <c r="E46" i="21"/>
  <c r="AC6" i="20"/>
  <c r="U9" i="9"/>
  <c r="AI9" i="9"/>
  <c r="AJ9" i="9"/>
  <c r="W12" i="9"/>
  <c r="Y12" i="9" s="1"/>
  <c r="AC12" i="9"/>
  <c r="AD12" i="9" s="1"/>
  <c r="BA18" i="8"/>
  <c r="AR15" i="8"/>
  <c r="AQ13" i="8"/>
  <c r="AT13" i="8"/>
  <c r="BA13" i="8"/>
  <c r="AR13" i="8"/>
  <c r="AS13" i="8"/>
  <c r="AT20" i="8"/>
  <c r="AP20" i="8"/>
  <c r="AR20" i="8"/>
  <c r="AS20" i="8"/>
  <c r="U11" i="8"/>
  <c r="AI11" i="8"/>
  <c r="AH11" i="8"/>
  <c r="AG11" i="8"/>
  <c r="AB9" i="8"/>
  <c r="Z9" i="8"/>
  <c r="AA9" i="8"/>
  <c r="AB12" i="8"/>
  <c r="Z12" i="8"/>
  <c r="AA12" i="8"/>
  <c r="F15" i="8"/>
  <c r="F23" i="8" s="1"/>
  <c r="F31" i="8" s="1"/>
  <c r="F39" i="8" s="1"/>
  <c r="F47" i="8" s="1"/>
  <c r="F55" i="8" s="1"/>
  <c r="F63" i="8" s="1"/>
  <c r="W7" i="8"/>
  <c r="U10" i="8"/>
  <c r="AT14" i="8"/>
  <c r="BA14" i="8"/>
  <c r="U12" i="8"/>
  <c r="AA11" i="8"/>
  <c r="BB14" i="8"/>
  <c r="BC14" i="8" s="1"/>
  <c r="Z4" i="8"/>
  <c r="BB12" i="8"/>
  <c r="BC12" i="8" s="1"/>
  <c r="BB19" i="8"/>
  <c r="BC19" i="8" s="1"/>
  <c r="AH10" i="8"/>
  <c r="BB17" i="8"/>
  <c r="BC17" i="8" s="1"/>
  <c r="AK12" i="8" l="1"/>
  <c r="AC6" i="21"/>
  <c r="AU6" i="21"/>
  <c r="BB10" i="20"/>
  <c r="BC10" i="20" s="1"/>
  <c r="BB19" i="20"/>
  <c r="BC19" i="20" s="1"/>
  <c r="BB16" i="20"/>
  <c r="BC16" i="20" s="1"/>
  <c r="BB14" i="20"/>
  <c r="BC14" i="20" s="1"/>
  <c r="BB13" i="20"/>
  <c r="BC13" i="20" s="1"/>
  <c r="BB12" i="20"/>
  <c r="BC12" i="20" s="1"/>
  <c r="BB17" i="20"/>
  <c r="BC17" i="20" s="1"/>
  <c r="AG10" i="9"/>
  <c r="AI10" i="9"/>
  <c r="K7" i="21"/>
  <c r="AH10" i="9"/>
  <c r="BB12" i="9"/>
  <c r="BC12" i="9" s="1"/>
  <c r="BB10" i="9"/>
  <c r="BC10" i="9" s="1"/>
  <c r="BB17" i="9"/>
  <c r="BC17" i="9" s="1"/>
  <c r="BB13" i="9"/>
  <c r="BC13" i="9" s="1"/>
  <c r="BB18" i="9"/>
  <c r="BC18" i="9" s="1"/>
  <c r="BB15" i="9"/>
  <c r="BC15" i="9" s="1"/>
  <c r="BB19" i="9"/>
  <c r="BC19" i="9" s="1"/>
  <c r="BB11" i="9"/>
  <c r="BC11" i="9" s="1"/>
  <c r="BB14" i="9"/>
  <c r="BC14" i="9" s="1"/>
  <c r="BB16" i="9"/>
  <c r="BC16" i="9" s="1"/>
  <c r="BB15" i="20"/>
  <c r="BC15" i="20" s="1"/>
  <c r="AK11" i="8"/>
  <c r="AK9" i="9"/>
  <c r="AK9" i="8"/>
  <c r="AJ10" i="9"/>
  <c r="AK14" i="22"/>
  <c r="AL14" i="22" s="1"/>
  <c r="AK9" i="22"/>
  <c r="AL9" i="22" s="1"/>
  <c r="AK15" i="22"/>
  <c r="AL15" i="22" s="1"/>
  <c r="AK8" i="22"/>
  <c r="AL8" i="22" s="1"/>
  <c r="AK10" i="22"/>
  <c r="AL10" i="22" s="1"/>
  <c r="AK17" i="22"/>
  <c r="AL17" i="22" s="1"/>
  <c r="AK11" i="22"/>
  <c r="AL11" i="22" s="1"/>
  <c r="AK13" i="22"/>
  <c r="AL13" i="22" s="1"/>
  <c r="AK16" i="22"/>
  <c r="AL16" i="22" s="1"/>
  <c r="AK12" i="22"/>
  <c r="AL12" i="22" s="1"/>
  <c r="AK10" i="8"/>
  <c r="AU9" i="8"/>
  <c r="AW9" i="8" s="1"/>
  <c r="AY9" i="8" s="1"/>
  <c r="AU12" i="8"/>
  <c r="AW12" i="8" s="1"/>
  <c r="AY12" i="8" s="1"/>
  <c r="AV10" i="8"/>
  <c r="AV11" i="8"/>
  <c r="AN12" i="8"/>
  <c r="AO12" i="8" s="1"/>
  <c r="AU10" i="8"/>
  <c r="AW10" i="8" s="1"/>
  <c r="AY10" i="8" s="1"/>
  <c r="AU11" i="8"/>
  <c r="AW11" i="8" s="1"/>
  <c r="AY11" i="8" s="1"/>
  <c r="AN10" i="8"/>
  <c r="AO10" i="8" s="1"/>
  <c r="AN9" i="8"/>
  <c r="AO9" i="8" s="1"/>
  <c r="AV9" i="8"/>
  <c r="AN11" i="8"/>
  <c r="AO11" i="8" s="1"/>
  <c r="AV12" i="8"/>
  <c r="M16" i="24"/>
  <c r="N16" i="24" s="1"/>
  <c r="M8" i="24"/>
  <c r="N8" i="24" s="1"/>
  <c r="M10" i="24"/>
  <c r="N10" i="24" s="1"/>
  <c r="M12" i="24"/>
  <c r="N12" i="24" s="1"/>
  <c r="M17" i="24"/>
  <c r="N17" i="24" s="1"/>
  <c r="M11" i="24"/>
  <c r="N11" i="24" s="1"/>
  <c r="M13" i="24"/>
  <c r="N13" i="24" s="1"/>
  <c r="M15" i="24"/>
  <c r="N15" i="24" s="1"/>
  <c r="M9" i="24"/>
  <c r="N9" i="24" s="1"/>
  <c r="M14" i="24"/>
  <c r="N14" i="24" s="1"/>
  <c r="I38" i="24"/>
  <c r="Y4" i="24"/>
  <c r="AJ12" i="9"/>
  <c r="AH12" i="9"/>
  <c r="AG12" i="9"/>
  <c r="AI12" i="9"/>
  <c r="U12" i="9"/>
  <c r="AG11" i="9"/>
  <c r="AJ11" i="9"/>
  <c r="AI11" i="9"/>
  <c r="AH11" i="9"/>
  <c r="U11" i="9"/>
  <c r="Z12" i="9"/>
  <c r="AA12" i="9"/>
  <c r="AB12" i="9"/>
  <c r="Z9" i="9"/>
  <c r="AA9" i="9"/>
  <c r="AB9" i="9"/>
  <c r="I39" i="24"/>
  <c r="Y5" i="24"/>
  <c r="AK10" i="9" l="1"/>
  <c r="AU7" i="21"/>
  <c r="AC7" i="21"/>
  <c r="AN12" i="9"/>
  <c r="AO12" i="9" s="1"/>
  <c r="AS12" i="9" s="1"/>
  <c r="AN9" i="9"/>
  <c r="AO9" i="9" s="1"/>
  <c r="AS9" i="9" s="1"/>
  <c r="AV12" i="9"/>
  <c r="AV10" i="9"/>
  <c r="AU10" i="9"/>
  <c r="AW10" i="9" s="1"/>
  <c r="AY10" i="9" s="1"/>
  <c r="AV9" i="9"/>
  <c r="AN10" i="9"/>
  <c r="AO10" i="9" s="1"/>
  <c r="AS10" i="9" s="1"/>
  <c r="AN11" i="9"/>
  <c r="AO11" i="9" s="1"/>
  <c r="AT11" i="9" s="1"/>
  <c r="AK11" i="9"/>
  <c r="AK12" i="9"/>
  <c r="AV11" i="9"/>
  <c r="AU9" i="9"/>
  <c r="AW9" i="9" s="1"/>
  <c r="AY9" i="9" s="1"/>
  <c r="AU11" i="9"/>
  <c r="AW11" i="9" s="1"/>
  <c r="AY11" i="9" s="1"/>
  <c r="AU12" i="9"/>
  <c r="AW12" i="9" s="1"/>
  <c r="AY12" i="9" s="1"/>
  <c r="AP10" i="8"/>
  <c r="AT10" i="8"/>
  <c r="AS10" i="8"/>
  <c r="AQ10" i="8"/>
  <c r="AR10" i="8"/>
  <c r="BA10" i="8"/>
  <c r="AS11" i="8"/>
  <c r="AR11" i="8"/>
  <c r="AQ11" i="8"/>
  <c r="AT11" i="8"/>
  <c r="AP11" i="8"/>
  <c r="BA11" i="8"/>
  <c r="AQ9" i="9"/>
  <c r="AQ9" i="8"/>
  <c r="AR9" i="8"/>
  <c r="AS9" i="8"/>
  <c r="AT9" i="8"/>
  <c r="AP9" i="8"/>
  <c r="BA9" i="8"/>
  <c r="AQ12" i="8"/>
  <c r="BA12" i="8"/>
  <c r="AR12" i="8"/>
  <c r="AT12" i="8"/>
  <c r="AP12" i="8"/>
  <c r="AS12" i="8"/>
  <c r="AR9" i="9" l="1"/>
  <c r="AR11" i="9"/>
  <c r="AT12" i="9"/>
  <c r="AP11" i="9"/>
  <c r="AQ11" i="9"/>
  <c r="AR12" i="9"/>
  <c r="BA12" i="9"/>
  <c r="BA11" i="9"/>
  <c r="AQ12" i="9"/>
  <c r="AS11" i="9"/>
  <c r="AP9" i="9"/>
  <c r="AP12" i="9"/>
  <c r="BA9" i="9"/>
  <c r="AT9" i="9"/>
  <c r="BA10" i="9"/>
  <c r="AR10" i="9"/>
  <c r="AQ10" i="9"/>
  <c r="AP10" i="9"/>
  <c r="AT10" i="9"/>
</calcChain>
</file>

<file path=xl/sharedStrings.xml><?xml version="1.0" encoding="utf-8"?>
<sst xmlns="http://schemas.openxmlformats.org/spreadsheetml/2006/main" count="5988" uniqueCount="863">
  <si>
    <t>1 band.</t>
  </si>
  <si>
    <t>2 band.</t>
  </si>
  <si>
    <t>3 band.</t>
  </si>
  <si>
    <t>Klaipėda, LAM</t>
  </si>
  <si>
    <t>10,24 11,04 12,04</t>
  </si>
  <si>
    <t xml:space="preserve">3:40.00 3:48.00 3:57.00 4:10.00 4:28.0 4:50.0 </t>
  </si>
  <si>
    <t>11,24 12,04 12,74 13,74</t>
  </si>
  <si>
    <t>5:20.0 5:45.0 6:10.0 6:30.0 7:15.0</t>
  </si>
  <si>
    <t>24:30.0</t>
  </si>
  <si>
    <t>7,25 7,60 7,94 8,14 8,34 8,64 10,04 9,64 10,24</t>
  </si>
  <si>
    <t>34,74 36,24 38,24 41,24 42,74 45,24 47,74</t>
  </si>
  <si>
    <t>(I kategorija)</t>
  </si>
  <si>
    <t>Vardas, Pavardė</t>
  </si>
  <si>
    <t>kategorija</t>
  </si>
  <si>
    <t>Lilija Milikauskaitė</t>
  </si>
  <si>
    <t>Mindaugas Krakys</t>
  </si>
  <si>
    <t>Mindaugas Reinikovas</t>
  </si>
  <si>
    <t>Oksana Grybauskienė</t>
  </si>
  <si>
    <t>Donatas D. Senkus</t>
  </si>
  <si>
    <t>Donatas Senkus</t>
  </si>
  <si>
    <t>Jolanta Beržinskienė</t>
  </si>
  <si>
    <t>Algirdas Plungė</t>
  </si>
  <si>
    <t>2:56.24 3:06.24 3:20.24 3:40.24</t>
  </si>
  <si>
    <t>IA</t>
  </si>
  <si>
    <t>28:30.0</t>
  </si>
  <si>
    <t>2:53.00 3:07.00 3:20.0 3:40.0 3:55.0 4:15.0 4:40.0</t>
  </si>
  <si>
    <t>1:11.24 1:14.24 1:18.24 1:23.24</t>
  </si>
  <si>
    <t>9,24 9,74 10,64 11,44 12,74 13,74</t>
  </si>
  <si>
    <t>2:22.24 2:30.24 2:40.24 2:55.24</t>
  </si>
  <si>
    <t>8,64 10,04 9,64 10,44 11,24 12,24</t>
  </si>
  <si>
    <t>31:00.0</t>
  </si>
  <si>
    <t xml:space="preserve">46,80 48,94 51,04 52,74 55,24 </t>
  </si>
  <si>
    <t>2;20.51</t>
  </si>
  <si>
    <t>6,70 6,84 7,04 7,24 7,44 7,80 8,04 8,34 8.64</t>
  </si>
  <si>
    <t>4x200 m 1:30.00 0,07 1:38.0 1:45.0 1:50.0 1:55.0 2:00.0</t>
  </si>
  <si>
    <t>32:30.0</t>
  </si>
  <si>
    <t>1:36.25 1:41.24 1:48.24 1:56.24 2:03.24 2:10.24 2:17.24</t>
  </si>
  <si>
    <t>26,04 27,44 29,24 31,74 33,24 34,54 36,74</t>
  </si>
  <si>
    <t xml:space="preserve">8:55.00 9:20.00 9:50.00 10:35.00 </t>
  </si>
  <si>
    <t>59,24 1:02.24 1:05.24 1:08.24</t>
  </si>
  <si>
    <t>Lietuva</t>
  </si>
  <si>
    <t>out</t>
  </si>
  <si>
    <t>Jaunimas</t>
  </si>
  <si>
    <t>Jauniai</t>
  </si>
  <si>
    <t>Jaunučiai</t>
  </si>
  <si>
    <t>Vaikai</t>
  </si>
  <si>
    <t>MT jc</t>
  </si>
  <si>
    <t>NT jn</t>
  </si>
  <si>
    <t>1 mylia</t>
  </si>
  <si>
    <t>4 x 400m</t>
  </si>
  <si>
    <t>Kartis</t>
  </si>
  <si>
    <t>4 x 200m</t>
  </si>
  <si>
    <t xml:space="preserve">4 x 400m </t>
  </si>
  <si>
    <t>5-kovė</t>
  </si>
  <si>
    <t>4 x 400m Relay</t>
  </si>
  <si>
    <t>Maratonas</t>
  </si>
  <si>
    <t>3000m klb</t>
  </si>
  <si>
    <t>7-kovė</t>
  </si>
  <si>
    <t>20km sp ėjimas</t>
  </si>
  <si>
    <t>110m bb</t>
  </si>
  <si>
    <t>100m bb</t>
  </si>
  <si>
    <t>Kūjis</t>
  </si>
  <si>
    <t>Rutulys</t>
  </si>
  <si>
    <t>Tolis</t>
  </si>
  <si>
    <t>Aukštis</t>
  </si>
  <si>
    <t>7-kovė()</t>
  </si>
  <si>
    <t>(8.82-1.85-16.48-6.21-2:16.21)</t>
  </si>
  <si>
    <t>(8.90-1.82-12.33-5.82-2:25.27)</t>
  </si>
  <si>
    <t>(8.95-1.78-11.82-5.66-2:24.17)</t>
  </si>
  <si>
    <t>(9.1(76-8.25)-1.74-10.83(3kg)-5.16-2:36.2)</t>
  </si>
  <si>
    <t>10-kovė</t>
  </si>
  <si>
    <t xml:space="preserve">4 x 100m </t>
  </si>
  <si>
    <t>4 x 100m Relay</t>
  </si>
  <si>
    <t>50km sp ėjimas</t>
  </si>
  <si>
    <t>400m bb</t>
  </si>
  <si>
    <t>Ietis</t>
  </si>
  <si>
    <t>22.89*</t>
  </si>
  <si>
    <t>10.000m</t>
  </si>
  <si>
    <t>in/out</t>
  </si>
  <si>
    <t>lyt</t>
  </si>
  <si>
    <t>Suaugę</t>
  </si>
  <si>
    <t>19 metų</t>
  </si>
  <si>
    <t>17 metų</t>
  </si>
  <si>
    <t>Diskas</t>
  </si>
  <si>
    <t>15 metų</t>
  </si>
  <si>
    <t>13 metų</t>
  </si>
  <si>
    <t>Europa</t>
  </si>
  <si>
    <t>Pasaulis</t>
  </si>
  <si>
    <t xml:space="preserve">14 bėgimas iš </t>
  </si>
  <si>
    <t>au</t>
  </si>
  <si>
    <t>in_</t>
  </si>
  <si>
    <t xml:space="preserve">8 bėgimas iš </t>
  </si>
  <si>
    <t>1500mklb</t>
  </si>
  <si>
    <t xml:space="preserve"> 800m</t>
  </si>
  <si>
    <t>fba</t>
  </si>
  <si>
    <t>Finalas B ir A</t>
  </si>
  <si>
    <t>t</t>
  </si>
  <si>
    <t>I JA</t>
  </si>
  <si>
    <t>Kodas</t>
  </si>
  <si>
    <t>rez</t>
  </si>
  <si>
    <t>Kv L</t>
  </si>
  <si>
    <t>II JA</t>
  </si>
  <si>
    <t>TSM</t>
  </si>
  <si>
    <t>III JA</t>
  </si>
  <si>
    <t>KSM</t>
  </si>
  <si>
    <t>I A</t>
  </si>
  <si>
    <t>II A</t>
  </si>
  <si>
    <t>Startas:</t>
  </si>
  <si>
    <t>III A</t>
  </si>
  <si>
    <t>Algimantas Pleskys</t>
  </si>
  <si>
    <t>Edmundas Norvilas</t>
  </si>
  <si>
    <t>Rimantas Zabulionis</t>
  </si>
  <si>
    <t>Vita Baronienė</t>
  </si>
  <si>
    <t>Taškai</t>
  </si>
  <si>
    <t>Gim.data</t>
  </si>
  <si>
    <t>gim data</t>
  </si>
  <si>
    <t>Ger. rez</t>
  </si>
  <si>
    <t>1 band</t>
  </si>
  <si>
    <t>2 band</t>
  </si>
  <si>
    <t>3 band</t>
  </si>
  <si>
    <t>4 band</t>
  </si>
  <si>
    <t>5 band</t>
  </si>
  <si>
    <t>6 band</t>
  </si>
  <si>
    <t xml:space="preserve">Pradžia:  </t>
  </si>
  <si>
    <t>B a n d y m a i</t>
  </si>
  <si>
    <t>=if(isblank(A81)," ",vlookup(A81,'60m fab M(2)'!beg,2,FALSE))</t>
  </si>
  <si>
    <t>=if(isblank(A16)," ",vlookup(A16,'60m fab M(2)'!beg,2,FALSE))</t>
  </si>
  <si>
    <t>=if(isblank(V16)," ",vlookup(V16,'60m fab M(2)'!beg,2,FALSE))</t>
  </si>
  <si>
    <t>=if(isblank(A61)," ",vlookup(A61,'60m fab M(2)'!beg,2,FALSE))</t>
  </si>
  <si>
    <t>=if(isblank(A26)," ",vlookup(A26,'60m fab M(2)'!beg,2,FALSE))</t>
  </si>
  <si>
    <t>=if(isblank(A71)," ",vlookup(A71,'60m fab M(2)'!beg,2,FALSE))</t>
  </si>
  <si>
    <t>=if(isblank(A36)," ",vlookup(A36,'60m fab M(2)'!beg,2,FALSE))</t>
  </si>
  <si>
    <t>=if(isblank(A51)," ",vlookup(A51,'60m fab M(2)'!beg,2,FALSE))</t>
  </si>
  <si>
    <t>4x400m</t>
  </si>
  <si>
    <t>400mbb</t>
  </si>
  <si>
    <t>34:30.0</t>
  </si>
  <si>
    <t>3000mkl</t>
  </si>
  <si>
    <t>4x100m</t>
  </si>
  <si>
    <t>110mbb</t>
  </si>
  <si>
    <t>22,84 23,84 24,84 26,84 27,84 28,64 30,24</t>
  </si>
  <si>
    <t>20:00.0</t>
  </si>
  <si>
    <t>7:55.00 8:10.00 8:30.00 9:00.00 9:35.0 10:20.0 10:55.0 11:30.0</t>
  </si>
  <si>
    <t>11:30.0 12:30.0 13:20.0 14:30.0</t>
  </si>
  <si>
    <t>3000m sp. ėj.</t>
  </si>
  <si>
    <t>8,24 8,54 8,94 9.74 10,44 11,24 12,04</t>
  </si>
  <si>
    <t>4x200m</t>
  </si>
  <si>
    <t>10000m</t>
  </si>
  <si>
    <t>100m</t>
  </si>
  <si>
    <t>indoor</t>
  </si>
  <si>
    <t>(kvi)</t>
  </si>
  <si>
    <t>metimai/šuoliai</t>
  </si>
  <si>
    <t>(kvt)</t>
  </si>
  <si>
    <t>outdoor</t>
  </si>
  <si>
    <t>(kvo)</t>
  </si>
  <si>
    <t>36:30.0</t>
  </si>
  <si>
    <t>39,74 42,24 45,24 49,24 52,24 54,24 57,24</t>
  </si>
  <si>
    <t xml:space="preserve">8,10 8,55 8,94 9,54 10,24 </t>
  </si>
  <si>
    <t xml:space="preserve">4:10.00 4:20.00 4:35.00 4:55.00 </t>
  </si>
  <si>
    <t>23:00.0</t>
  </si>
  <si>
    <t>2:30.00 2:37.00 2:50.0 3:00.0 3:10.0 3:20.0 3:30.0</t>
  </si>
  <si>
    <t>4 x 200 m a 1:42.24 1:47.24 1:55.24 2:05.24 2:10.24 2:17.24 2:25.24</t>
  </si>
  <si>
    <t>Nausėdaitė</t>
  </si>
  <si>
    <t>Gedrimas</t>
  </si>
  <si>
    <t>J.R.Beržinskai, J.Martinkus</t>
  </si>
  <si>
    <t>rz</t>
  </si>
  <si>
    <t>"Žemaitijos taurės" IV etapas</t>
  </si>
  <si>
    <t>Klaipėda, Lengvosios atletikos maniežas</t>
  </si>
  <si>
    <t>gend</t>
  </si>
  <si>
    <t>Šuolis į aukštį</t>
  </si>
  <si>
    <t xml:space="preserve">6 bėgimas iš </t>
  </si>
  <si>
    <t>800m bėgimas</t>
  </si>
  <si>
    <t xml:space="preserve"> rut</t>
  </si>
  <si>
    <t>Rutulio stūmimas</t>
  </si>
  <si>
    <t>7,75 8,10 8,44 8,94 9,44 10,04 10,64 11,24 11,84</t>
  </si>
  <si>
    <t>2:02.50 2:08.00 2:14.74 2:23.24 2:36.24 2:56.24 3:06.24 3:20.24 3:40.24</t>
  </si>
  <si>
    <t>5:10.0 5:30.0 5:50.0</t>
  </si>
  <si>
    <t>1:22.74 1:26.74 1:31.24 1:37.24 1:42.24 1:47.24 1:52.24</t>
  </si>
  <si>
    <t>26:30.0</t>
  </si>
  <si>
    <t xml:space="preserve">53,00 55,25 57,74 1:01.24 1:05.24 </t>
  </si>
  <si>
    <t xml:space="preserve">1:48.50 1:51.24 1:56.74 2:02.24 2:11.24 </t>
  </si>
  <si>
    <t>concatenate</t>
  </si>
  <si>
    <t>pavadinimas</t>
  </si>
  <si>
    <t>mergaitėms</t>
  </si>
  <si>
    <t>min</t>
  </si>
  <si>
    <t xml:space="preserve">13 bėgimas iš </t>
  </si>
  <si>
    <t>mem for form making</t>
  </si>
  <si>
    <t>10000m sp. ėj.</t>
  </si>
  <si>
    <t>10000m sp. ėjimas</t>
  </si>
  <si>
    <t>at</t>
  </si>
  <si>
    <t>Varžybų atidarymas</t>
  </si>
  <si>
    <t>rut</t>
  </si>
  <si>
    <t>60m barj. bėgimas (0.76 - 7.50)</t>
  </si>
  <si>
    <t>7k</t>
  </si>
  <si>
    <t>septinkovė</t>
  </si>
  <si>
    <t>ss</t>
  </si>
  <si>
    <t>2011 m. balandžio 2 d.</t>
  </si>
  <si>
    <t xml:space="preserve">11 bėgimas iš </t>
  </si>
  <si>
    <t>5000m</t>
  </si>
  <si>
    <t>5000m bėgimas</t>
  </si>
  <si>
    <t xml:space="preserve"> 60m bb.99</t>
  </si>
  <si>
    <t>60m barj. (0.99) bėgimas</t>
  </si>
  <si>
    <t>Rutulio (5 kg) stūmimas</t>
  </si>
  <si>
    <t xml:space="preserve"> 60m bb</t>
  </si>
  <si>
    <t>60m barj. bėgimas</t>
  </si>
  <si>
    <t xml:space="preserve">15 bėgimas iš </t>
  </si>
  <si>
    <t>ka</t>
  </si>
  <si>
    <t>Vyr. teisėjas</t>
  </si>
  <si>
    <t>Linas Bružas</t>
  </si>
  <si>
    <t>(II kategorija)</t>
  </si>
  <si>
    <t xml:space="preserve">9 bėgimas iš </t>
  </si>
  <si>
    <t>2000m</t>
  </si>
  <si>
    <t>2000m bėgimas</t>
  </si>
  <si>
    <t xml:space="preserve"> tolis</t>
  </si>
  <si>
    <t>2000mklb</t>
  </si>
  <si>
    <t>kl</t>
  </si>
  <si>
    <t>Rutulio (3 kg) stūmimas</t>
  </si>
  <si>
    <t xml:space="preserve"> 1000m</t>
  </si>
  <si>
    <t>1000m bėgimas</t>
  </si>
  <si>
    <t>REZULTATAI</t>
  </si>
  <si>
    <t>tr</t>
  </si>
  <si>
    <t>Šeštadienis</t>
  </si>
  <si>
    <t xml:space="preserve">7 bėgimas iš </t>
  </si>
  <si>
    <t xml:space="preserve"> kartis</t>
  </si>
  <si>
    <t>i</t>
  </si>
  <si>
    <t>fab</t>
  </si>
  <si>
    <t>Finalas A ir B</t>
  </si>
  <si>
    <t xml:space="preserve">5 bėgimas iš </t>
  </si>
  <si>
    <t>600m bėgimas</t>
  </si>
  <si>
    <t>Finalas A</t>
  </si>
  <si>
    <t>rut4kg</t>
  </si>
  <si>
    <t xml:space="preserve">3 bėgimas iš </t>
  </si>
  <si>
    <t>300m bėgimas</t>
  </si>
  <si>
    <t>60 m barj. (0.99) bėgimas</t>
  </si>
  <si>
    <t>paruošiamieji</t>
  </si>
  <si>
    <t>5000m sp. ėj.</t>
  </si>
  <si>
    <t>5000m sp. ėjimas</t>
  </si>
  <si>
    <t>beg</t>
  </si>
  <si>
    <t xml:space="preserve">1 bėgimas iš </t>
  </si>
  <si>
    <t>Trišuolis</t>
  </si>
  <si>
    <t>60m bb.84</t>
  </si>
  <si>
    <t>rngt</t>
  </si>
  <si>
    <t>in</t>
  </si>
  <si>
    <t>berniukams</t>
  </si>
  <si>
    <t xml:space="preserve">12 bėgimas iš </t>
  </si>
  <si>
    <t>2000m klb</t>
  </si>
  <si>
    <t>2000m kl. bėgimas</t>
  </si>
  <si>
    <t>Rutulio (6kg) stūmimas</t>
  </si>
  <si>
    <t>5k</t>
  </si>
  <si>
    <t>penkiakovė</t>
  </si>
  <si>
    <t>s</t>
  </si>
  <si>
    <t>Vyr. sekretorius</t>
  </si>
  <si>
    <t>Romas Beržinskas</t>
  </si>
  <si>
    <t>(Nacionalinė kategorija)</t>
  </si>
  <si>
    <t xml:space="preserve">10 bėgimas iš </t>
  </si>
  <si>
    <t>3000mklb</t>
  </si>
  <si>
    <t>Rutulio (4 kg) stūmimas</t>
  </si>
  <si>
    <t xml:space="preserve"> 60m</t>
  </si>
  <si>
    <t>Gintaras</t>
  </si>
  <si>
    <t>Šaulys</t>
  </si>
  <si>
    <t>Lorenas</t>
  </si>
  <si>
    <t>Milkintas</t>
  </si>
  <si>
    <t xml:space="preserve">Vilkyčiai </t>
  </si>
  <si>
    <t>Justina</t>
  </si>
  <si>
    <t>Žemgulytė</t>
  </si>
  <si>
    <t>L.Milikauskaitė</t>
  </si>
  <si>
    <t>Matas</t>
  </si>
  <si>
    <t>Galdikas</t>
  </si>
  <si>
    <t>Telšiai</t>
  </si>
  <si>
    <t>Gabrielė</t>
  </si>
  <si>
    <t>Zvankauskaitė</t>
  </si>
  <si>
    <t xml:space="preserve">Gargždai </t>
  </si>
  <si>
    <t>Akvilė</t>
  </si>
  <si>
    <t>Jonauskytė</t>
  </si>
  <si>
    <t>Tičkus</t>
  </si>
  <si>
    <t>Vieta</t>
  </si>
  <si>
    <t>Vt viso</t>
  </si>
  <si>
    <t>bėg/vt</t>
  </si>
  <si>
    <t>Takas</t>
  </si>
  <si>
    <t>St Nr</t>
  </si>
  <si>
    <t>ID</t>
  </si>
  <si>
    <t>Komanda</t>
  </si>
  <si>
    <t>Rez</t>
  </si>
  <si>
    <t>SB</t>
  </si>
  <si>
    <t>PB</t>
  </si>
  <si>
    <t>SB/PB</t>
  </si>
  <si>
    <t>fin</t>
  </si>
  <si>
    <t>rank</t>
  </si>
  <si>
    <t>Par. bėg. rez</t>
  </si>
  <si>
    <t>Fin rez</t>
  </si>
  <si>
    <t>tšk</t>
  </si>
  <si>
    <t>Vyr. finišo teisėjas teisėjas</t>
  </si>
  <si>
    <t>Fotofinišas</t>
  </si>
  <si>
    <t>Finišas</t>
  </si>
  <si>
    <t>b/a</t>
  </si>
  <si>
    <t xml:space="preserve">Pradžia:   </t>
  </si>
  <si>
    <t>amz gr</t>
  </si>
  <si>
    <t>rand</t>
  </si>
  <si>
    <t>bėgimas</t>
  </si>
  <si>
    <t>takas</t>
  </si>
  <si>
    <t>vardas</t>
  </si>
  <si>
    <t>Dainius</t>
  </si>
  <si>
    <t>Milius</t>
  </si>
  <si>
    <t>Anastasija</t>
  </si>
  <si>
    <t>Sivakova</t>
  </si>
  <si>
    <t>Augustinas</t>
  </si>
  <si>
    <t>Baltramiejūnas</t>
  </si>
  <si>
    <t>Edgaras</t>
  </si>
  <si>
    <t>Butkus</t>
  </si>
  <si>
    <t>Karolis</t>
  </si>
  <si>
    <t>Galinskas</t>
  </si>
  <si>
    <t>Ričkutė</t>
  </si>
  <si>
    <t>Kotryna</t>
  </si>
  <si>
    <t>Audrius</t>
  </si>
  <si>
    <t>Mankus</t>
  </si>
  <si>
    <t>Aurimas</t>
  </si>
  <si>
    <t>Miklovis</t>
  </si>
  <si>
    <t>Glieb</t>
  </si>
  <si>
    <t>Fiodorov</t>
  </si>
  <si>
    <t>Greta</t>
  </si>
  <si>
    <t>Oželytė</t>
  </si>
  <si>
    <t>Arentas</t>
  </si>
  <si>
    <t>Giniotis</t>
  </si>
  <si>
    <t>Daivaras</t>
  </si>
  <si>
    <t>Fabijanavičius</t>
  </si>
  <si>
    <t>Jurevičiūtė</t>
  </si>
  <si>
    <t>Nojus</t>
  </si>
  <si>
    <t>Norvilas</t>
  </si>
  <si>
    <t>Vakarė</t>
  </si>
  <si>
    <t>Kundrotaitė</t>
  </si>
  <si>
    <t xml:space="preserve">Nojus </t>
  </si>
  <si>
    <t>Monstvila</t>
  </si>
  <si>
    <t>Enrika</t>
  </si>
  <si>
    <t>Ragainytė</t>
  </si>
  <si>
    <t>Milda</t>
  </si>
  <si>
    <t>Tomas</t>
  </si>
  <si>
    <t>Mikalauskas</t>
  </si>
  <si>
    <t>Žaneta</t>
  </si>
  <si>
    <t>Levkovič</t>
  </si>
  <si>
    <t>A.Vilčinskienė, R.Adomaiitenė</t>
  </si>
  <si>
    <t>Rasa</t>
  </si>
  <si>
    <t>Antanavičiūtė</t>
  </si>
  <si>
    <t>Jurgutis</t>
  </si>
  <si>
    <t>Gytis</t>
  </si>
  <si>
    <t>Šumalovas</t>
  </si>
  <si>
    <t>Arminas</t>
  </si>
  <si>
    <t>Čečkauskas</t>
  </si>
  <si>
    <t>R.V.Murašovai</t>
  </si>
  <si>
    <t>Kornelija</t>
  </si>
  <si>
    <t>Čekaitė</t>
  </si>
  <si>
    <t>Justinas</t>
  </si>
  <si>
    <t>Gerdvilis</t>
  </si>
  <si>
    <t>Valančiauskis</t>
  </si>
  <si>
    <t>D.D.Senkai</t>
  </si>
  <si>
    <t>Guoda</t>
  </si>
  <si>
    <t>Gintylaitė</t>
  </si>
  <si>
    <t>Pociutė</t>
  </si>
  <si>
    <t>Liudvikas</t>
  </si>
  <si>
    <t>Grigorjevas</t>
  </si>
  <si>
    <t>Rukštelytė</t>
  </si>
  <si>
    <t>Simona</t>
  </si>
  <si>
    <t>Bieliauskaitė</t>
  </si>
  <si>
    <t>Ostapenkaitė</t>
  </si>
  <si>
    <t>Benas</t>
  </si>
  <si>
    <t>Šeštauskas</t>
  </si>
  <si>
    <t>Pabrėža</t>
  </si>
  <si>
    <t>Gina</t>
  </si>
  <si>
    <t>Jenkutė</t>
  </si>
  <si>
    <t>Neringa</t>
  </si>
  <si>
    <t>Tarvydaitė</t>
  </si>
  <si>
    <t>Šniepas</t>
  </si>
  <si>
    <t>Lina</t>
  </si>
  <si>
    <t>Jankauskaitė</t>
  </si>
  <si>
    <t>Rimantas</t>
  </si>
  <si>
    <t>Staigirtas</t>
  </si>
  <si>
    <t>Arnas</t>
  </si>
  <si>
    <t>Olcvikas</t>
  </si>
  <si>
    <t>Erika</t>
  </si>
  <si>
    <t>Bladykaitė</t>
  </si>
  <si>
    <t>Viršilaitė</t>
  </si>
  <si>
    <t>Jokūbauskaitė</t>
  </si>
  <si>
    <t>Agnė</t>
  </si>
  <si>
    <t>Karečkaitė</t>
  </si>
  <si>
    <t>Edvardas</t>
  </si>
  <si>
    <t>Gelžinis</t>
  </si>
  <si>
    <t>Krasauskaitė</t>
  </si>
  <si>
    <t>Klaudija</t>
  </si>
  <si>
    <t>Lukošiutė</t>
  </si>
  <si>
    <t>Roberta</t>
  </si>
  <si>
    <t>Gudauskaitė</t>
  </si>
  <si>
    <t>Rugilė</t>
  </si>
  <si>
    <t>M</t>
  </si>
  <si>
    <t>triš</t>
  </si>
  <si>
    <t>f</t>
  </si>
  <si>
    <t>V</t>
  </si>
  <si>
    <t>300m</t>
  </si>
  <si>
    <t>60m</t>
  </si>
  <si>
    <t>p</t>
  </si>
  <si>
    <t>200m</t>
  </si>
  <si>
    <t>eilė</t>
  </si>
  <si>
    <t>lytis</t>
  </si>
  <si>
    <t>rungtis</t>
  </si>
  <si>
    <t>kodas</t>
  </si>
  <si>
    <t>Lytis</t>
  </si>
  <si>
    <t>60m bb.76</t>
  </si>
  <si>
    <t>kartis</t>
  </si>
  <si>
    <t>800m</t>
  </si>
  <si>
    <t>aukštis</t>
  </si>
  <si>
    <t>tolis</t>
  </si>
  <si>
    <t>600m</t>
  </si>
  <si>
    <t>rut6kg</t>
  </si>
  <si>
    <t>rut3kg</t>
  </si>
  <si>
    <t>1000m</t>
  </si>
  <si>
    <t>3000m</t>
  </si>
  <si>
    <t>60m bb</t>
  </si>
  <si>
    <t>1500m</t>
  </si>
  <si>
    <t>vvv</t>
  </si>
  <si>
    <t>Šuolis į tolį</t>
  </si>
  <si>
    <t>3000m bėgimas</t>
  </si>
  <si>
    <t>fb</t>
  </si>
  <si>
    <t>Finalas B</t>
  </si>
  <si>
    <t>rut5kg</t>
  </si>
  <si>
    <t>Šuolis su kartimi</t>
  </si>
  <si>
    <t xml:space="preserve">4 bėgimas iš </t>
  </si>
  <si>
    <t>200m bėgimas</t>
  </si>
  <si>
    <t xml:space="preserve"> aukštis</t>
  </si>
  <si>
    <t>vv</t>
  </si>
  <si>
    <t>1500m bėgimas</t>
  </si>
  <si>
    <t>Finalas</t>
  </si>
  <si>
    <t>1500m klb</t>
  </si>
  <si>
    <t>1500m kl. bėgimas</t>
  </si>
  <si>
    <t xml:space="preserve">2 bėgimas iš </t>
  </si>
  <si>
    <t>60m bėgimas</t>
  </si>
  <si>
    <t>60m bb.914</t>
  </si>
  <si>
    <t>400m</t>
  </si>
  <si>
    <t>sss</t>
  </si>
  <si>
    <t>lt</t>
  </si>
  <si>
    <t>fa</t>
  </si>
  <si>
    <t>prop Pavardė</t>
  </si>
  <si>
    <t>Dovilai</t>
  </si>
  <si>
    <t>prop Miestas</t>
  </si>
  <si>
    <t>rungtys</t>
  </si>
  <si>
    <t>A.Šimkevičius</t>
  </si>
  <si>
    <t>pastabos</t>
  </si>
  <si>
    <t>Rolandas</t>
  </si>
  <si>
    <t>Valaitis</t>
  </si>
  <si>
    <t>Vilkyčiai</t>
  </si>
  <si>
    <t>B.Mulskis</t>
  </si>
  <si>
    <t>Domantas</t>
  </si>
  <si>
    <t>m</t>
  </si>
  <si>
    <t>Nutautas</t>
  </si>
  <si>
    <t>Klaipėda</t>
  </si>
  <si>
    <t>L Bružas</t>
  </si>
  <si>
    <t>Monika</t>
  </si>
  <si>
    <t>Bražinskaitė</t>
  </si>
  <si>
    <t>Gargždai</t>
  </si>
  <si>
    <t>Ž.Olčauskaitė</t>
  </si>
  <si>
    <t>Laurynas</t>
  </si>
  <si>
    <t>Stonkus</t>
  </si>
  <si>
    <t>R.Simoneit</t>
  </si>
  <si>
    <t>Modestas</t>
  </si>
  <si>
    <t>Miliauskas</t>
  </si>
  <si>
    <t>A.Vilčinskienė, R.Adomaitienė</t>
  </si>
  <si>
    <t>Goda</t>
  </si>
  <si>
    <t>Baikštytė</t>
  </si>
  <si>
    <t>A.Šilauskas</t>
  </si>
  <si>
    <t>Evelina</t>
  </si>
  <si>
    <t>Zubaitė</t>
  </si>
  <si>
    <t xml:space="preserve">Skuodas </t>
  </si>
  <si>
    <t>A.Donėla</t>
  </si>
  <si>
    <t>Kristina</t>
  </si>
  <si>
    <t>Gedmintaitė</t>
  </si>
  <si>
    <t>Gabija</t>
  </si>
  <si>
    <t>Žąsytytė</t>
  </si>
  <si>
    <t>Iveta</t>
  </si>
  <si>
    <t>Dobrovolskytė</t>
  </si>
  <si>
    <t>K.Kozlovienė</t>
  </si>
  <si>
    <t>Ramūnas</t>
  </si>
  <si>
    <t>Kleinauskas</t>
  </si>
  <si>
    <t>Skuodas</t>
  </si>
  <si>
    <t>Giedrė</t>
  </si>
  <si>
    <t>Vituvytė</t>
  </si>
  <si>
    <t>Šilutė</t>
  </si>
  <si>
    <t>S.Oželis</t>
  </si>
  <si>
    <t>bk</t>
  </si>
  <si>
    <t>Vladislav</t>
  </si>
  <si>
    <t>Tupčienko</t>
  </si>
  <si>
    <t>J.Martinkus</t>
  </si>
  <si>
    <t>Skaistė</t>
  </si>
  <si>
    <t>Daškevičiūtė</t>
  </si>
  <si>
    <t>J.R.Beržinskai</t>
  </si>
  <si>
    <t>Osvaldas</t>
  </si>
  <si>
    <t>Pliuškys</t>
  </si>
  <si>
    <t>Kęstas</t>
  </si>
  <si>
    <t>Dulkys</t>
  </si>
  <si>
    <t>Aivaras</t>
  </si>
  <si>
    <t>Gudauskas</t>
  </si>
  <si>
    <t>L.Bružas</t>
  </si>
  <si>
    <t>Lukas</t>
  </si>
  <si>
    <t>Bergelis</t>
  </si>
  <si>
    <t xml:space="preserve">Švėkšna </t>
  </si>
  <si>
    <t>M.Urmulevičius</t>
  </si>
  <si>
    <t>Aistė</t>
  </si>
  <si>
    <t>Bartkutė</t>
  </si>
  <si>
    <t xml:space="preserve">Telšiai </t>
  </si>
  <si>
    <t>L.Kaveckienė</t>
  </si>
  <si>
    <t>Karolina</t>
  </si>
  <si>
    <t>Pečiulytė</t>
  </si>
  <si>
    <t>Lijana</t>
  </si>
  <si>
    <t>Gedminaitė</t>
  </si>
  <si>
    <t>Mantas</t>
  </si>
  <si>
    <t>Jasmontas</t>
  </si>
  <si>
    <t>A.Jasmontas</t>
  </si>
  <si>
    <t>Ignas</t>
  </si>
  <si>
    <t>Liekis</t>
  </si>
  <si>
    <t>Ugnė</t>
  </si>
  <si>
    <t>Žvinklytė</t>
  </si>
  <si>
    <t>M.Krakys</t>
  </si>
  <si>
    <t>Urniežius</t>
  </si>
  <si>
    <t>Siksnius</t>
  </si>
  <si>
    <t>1900/01/00</t>
  </si>
  <si>
    <t>Julija</t>
  </si>
  <si>
    <t>Milevičiūtė</t>
  </si>
  <si>
    <t>Gintarė</t>
  </si>
  <si>
    <t>Griciūtė</t>
  </si>
  <si>
    <t>Arūnė</t>
  </si>
  <si>
    <t>Norvilaitė</t>
  </si>
  <si>
    <t>Petrauskaitė</t>
  </si>
  <si>
    <t>Rokas</t>
  </si>
  <si>
    <t>Šiurys</t>
  </si>
  <si>
    <t>Damulis</t>
  </si>
  <si>
    <t>Darius</t>
  </si>
  <si>
    <t>Butkevičius</t>
  </si>
  <si>
    <t>Vilius</t>
  </si>
  <si>
    <t>Mileris</t>
  </si>
  <si>
    <t>Bružinskaitė</t>
  </si>
  <si>
    <t>266kl</t>
  </si>
  <si>
    <t>Krasnovaitė</t>
  </si>
  <si>
    <t>Petrutytė</t>
  </si>
  <si>
    <t>Laura</t>
  </si>
  <si>
    <t>Mockutė</t>
  </si>
  <si>
    <t>Kirilovaitė</t>
  </si>
  <si>
    <t xml:space="preserve">Šilutė </t>
  </si>
  <si>
    <t>Diana</t>
  </si>
  <si>
    <t>Lisovskytė</t>
  </si>
  <si>
    <t>Vaida</t>
  </si>
  <si>
    <t>Pilitauskaitė</t>
  </si>
  <si>
    <t>Švėkšna</t>
  </si>
  <si>
    <t>A.Urmulevičius</t>
  </si>
  <si>
    <t>Kamilė</t>
  </si>
  <si>
    <t>Gargasaitė</t>
  </si>
  <si>
    <t>Dovydas</t>
  </si>
  <si>
    <t>Žilis</t>
  </si>
  <si>
    <t>227kl</t>
  </si>
  <si>
    <t>Ieva</t>
  </si>
  <si>
    <t>Rainytė</t>
  </si>
  <si>
    <t>Danutė</t>
  </si>
  <si>
    <t>Saudargaitė</t>
  </si>
  <si>
    <t>60m bb.99</t>
  </si>
  <si>
    <t>id</t>
  </si>
  <si>
    <t>st nr</t>
  </si>
  <si>
    <t>Dalyvis</t>
  </si>
  <si>
    <t>Gim data</t>
  </si>
  <si>
    <t>Miestas</t>
  </si>
  <si>
    <t>SM</t>
  </si>
  <si>
    <t>Klubas</t>
  </si>
  <si>
    <t>Treneris</t>
  </si>
  <si>
    <t>ind/bk</t>
  </si>
  <si>
    <t>v</t>
  </si>
  <si>
    <t>Vardas</t>
  </si>
  <si>
    <t>Pavardė</t>
  </si>
  <si>
    <t>Gim. data</t>
  </si>
  <si>
    <t>treneris</t>
  </si>
  <si>
    <t>rungtis 1</t>
  </si>
  <si>
    <t>rungtis 2</t>
  </si>
  <si>
    <t>Tadas</t>
  </si>
  <si>
    <t>prop Vardas</t>
  </si>
  <si>
    <t>Steponaitis</t>
  </si>
  <si>
    <t>Junita</t>
  </si>
  <si>
    <t>Balčytė</t>
  </si>
  <si>
    <t>E.Bogužė</t>
  </si>
  <si>
    <t xml:space="preserve">Viltė </t>
  </si>
  <si>
    <t>E.Bogužė, B.Mickus</t>
  </si>
  <si>
    <t xml:space="preserve">Gabrielė </t>
  </si>
  <si>
    <t>Jonaitytė</t>
  </si>
  <si>
    <t xml:space="preserve">Sofija </t>
  </si>
  <si>
    <t>Zakarevskaja</t>
  </si>
  <si>
    <t xml:space="preserve">Adriana </t>
  </si>
  <si>
    <t>Kazak</t>
  </si>
  <si>
    <t>2012 02 28</t>
  </si>
  <si>
    <t>N.Krakiene</t>
  </si>
  <si>
    <t xml:space="preserve">Veronika </t>
  </si>
  <si>
    <t>Černyš</t>
  </si>
  <si>
    <t>2012 09 10</t>
  </si>
  <si>
    <t>J.Petrilė</t>
  </si>
  <si>
    <t xml:space="preserve">Mėja </t>
  </si>
  <si>
    <t>Grikšaitė</t>
  </si>
  <si>
    <t>Vaiva</t>
  </si>
  <si>
    <t>Antanaitytė</t>
  </si>
  <si>
    <t>Elija</t>
  </si>
  <si>
    <t>Pipciūtė</t>
  </si>
  <si>
    <t>Lėja</t>
  </si>
  <si>
    <t>Rumšaitė</t>
  </si>
  <si>
    <t>B.Mickus</t>
  </si>
  <si>
    <t xml:space="preserve">Gustė </t>
  </si>
  <si>
    <t>Pakėnaitė</t>
  </si>
  <si>
    <t>V.Baronienė</t>
  </si>
  <si>
    <t xml:space="preserve">Ema </t>
  </si>
  <si>
    <t>Beniušytė</t>
  </si>
  <si>
    <t>150 m bėgimas M 2012</t>
  </si>
  <si>
    <t>2022 11 12</t>
  </si>
  <si>
    <t>Klaipėdos LAM vaikų trikovės varžybos</t>
  </si>
  <si>
    <t>150 m bėgimas M 2013+</t>
  </si>
  <si>
    <t xml:space="preserve">Luknė </t>
  </si>
  <si>
    <t>Simaitytė</t>
  </si>
  <si>
    <t xml:space="preserve">Gabija </t>
  </si>
  <si>
    <t>Dragūnaitė</t>
  </si>
  <si>
    <t xml:space="preserve">Noana </t>
  </si>
  <si>
    <t>Lomsargytė</t>
  </si>
  <si>
    <t xml:space="preserve">Nikole </t>
  </si>
  <si>
    <t>Rusu</t>
  </si>
  <si>
    <t xml:space="preserve">Elzė </t>
  </si>
  <si>
    <t>Kasperavičiūtė</t>
  </si>
  <si>
    <t xml:space="preserve">Milana </t>
  </si>
  <si>
    <t>Lopuchova</t>
  </si>
  <si>
    <t xml:space="preserve">Danielė </t>
  </si>
  <si>
    <t>Mačiūnaitė</t>
  </si>
  <si>
    <t xml:space="preserve">Anna </t>
  </si>
  <si>
    <t>Savitska</t>
  </si>
  <si>
    <t>2013 06 28</t>
  </si>
  <si>
    <t xml:space="preserve">Mėta </t>
  </si>
  <si>
    <t>Jakutytė</t>
  </si>
  <si>
    <t>V.Čiapienė</t>
  </si>
  <si>
    <t xml:space="preserve">Atėnė </t>
  </si>
  <si>
    <t>Tumėnaitė</t>
  </si>
  <si>
    <t xml:space="preserve">Estela </t>
  </si>
  <si>
    <t>Pociūtė</t>
  </si>
  <si>
    <t xml:space="preserve">Eglė </t>
  </si>
  <si>
    <t>Šimkutė</t>
  </si>
  <si>
    <t xml:space="preserve">Tija </t>
  </si>
  <si>
    <t>Vaišvilaitė</t>
  </si>
  <si>
    <t xml:space="preserve">Kristina </t>
  </si>
  <si>
    <t>Rasbadauskytė</t>
  </si>
  <si>
    <t xml:space="preserve">Eva </t>
  </si>
  <si>
    <t>Žilinskaitė</t>
  </si>
  <si>
    <t xml:space="preserve">Tina </t>
  </si>
  <si>
    <t>Laonar</t>
  </si>
  <si>
    <t>Lengvinytė</t>
  </si>
  <si>
    <t>Adrijana</t>
  </si>
  <si>
    <t>Navardauskaitė</t>
  </si>
  <si>
    <t>Sugintaitė</t>
  </si>
  <si>
    <t>Vesta</t>
  </si>
  <si>
    <t>Stikliūtė</t>
  </si>
  <si>
    <t>O.Grybauskienė</t>
  </si>
  <si>
    <t>150 m bėgimas V 2012</t>
  </si>
  <si>
    <t xml:space="preserve">Herkus </t>
  </si>
  <si>
    <t>Kovalenko</t>
  </si>
  <si>
    <t xml:space="preserve">Emil </t>
  </si>
  <si>
    <t>Burdin</t>
  </si>
  <si>
    <t>Motiejus</t>
  </si>
  <si>
    <t xml:space="preserve"> Žukauskas</t>
  </si>
  <si>
    <t xml:space="preserve">Arminas </t>
  </si>
  <si>
    <t>Šarkauskas</t>
  </si>
  <si>
    <t xml:space="preserve">Kristupas </t>
  </si>
  <si>
    <t>Daujotas</t>
  </si>
  <si>
    <t xml:space="preserve">Aleksandr </t>
  </si>
  <si>
    <t>Grigojev</t>
  </si>
  <si>
    <t>2012 04 06</t>
  </si>
  <si>
    <t xml:space="preserve">Aleksej </t>
  </si>
  <si>
    <t>Pudov</t>
  </si>
  <si>
    <t>2012 04 02</t>
  </si>
  <si>
    <t>N. Krakiene</t>
  </si>
  <si>
    <t xml:space="preserve">Artemij </t>
  </si>
  <si>
    <t>Danilov</t>
  </si>
  <si>
    <t>2012 04 22</t>
  </si>
  <si>
    <t>Vakaris</t>
  </si>
  <si>
    <t>Bendikas</t>
  </si>
  <si>
    <t>Dominykas</t>
  </si>
  <si>
    <t>Laurinavičius</t>
  </si>
  <si>
    <t>Marius</t>
  </si>
  <si>
    <t>Šriupša</t>
  </si>
  <si>
    <t>Andrej</t>
  </si>
  <si>
    <t>Chaldejev</t>
  </si>
  <si>
    <t>Gustas</t>
  </si>
  <si>
    <t>Černauskas</t>
  </si>
  <si>
    <t>Ivaškevičius</t>
  </si>
  <si>
    <t xml:space="preserve">Kajus </t>
  </si>
  <si>
    <t>Šalnys</t>
  </si>
  <si>
    <t xml:space="preserve">Danielius </t>
  </si>
  <si>
    <t>Norkus</t>
  </si>
  <si>
    <t xml:space="preserve">Jonas </t>
  </si>
  <si>
    <t>Liutikas</t>
  </si>
  <si>
    <t xml:space="preserve">Emilis </t>
  </si>
  <si>
    <t>Jokša</t>
  </si>
  <si>
    <t xml:space="preserve">Dmitrij </t>
  </si>
  <si>
    <t>Pugač</t>
  </si>
  <si>
    <t>2013 09 16</t>
  </si>
  <si>
    <t xml:space="preserve">Artiom </t>
  </si>
  <si>
    <t>Merkulov</t>
  </si>
  <si>
    <t>2013 07 21</t>
  </si>
  <si>
    <t xml:space="preserve">Mikhail </t>
  </si>
  <si>
    <t>2015 12 23</t>
  </si>
  <si>
    <t xml:space="preserve">Timofej </t>
  </si>
  <si>
    <t xml:space="preserve"> Ilčiuk</t>
  </si>
  <si>
    <t>2015 01 22</t>
  </si>
  <si>
    <t>Petraitis</t>
  </si>
  <si>
    <t>Astrauskas</t>
  </si>
  <si>
    <t>Krasnopiorovas</t>
  </si>
  <si>
    <t>Vincentas</t>
  </si>
  <si>
    <t>Vasiliauskas</t>
  </si>
  <si>
    <t>Kosatikovas</t>
  </si>
  <si>
    <t>Vytautas</t>
  </si>
  <si>
    <t>Stančikas</t>
  </si>
  <si>
    <t xml:space="preserve">Vytas </t>
  </si>
  <si>
    <t>Utaras</t>
  </si>
  <si>
    <t xml:space="preserve">Ąžuolas </t>
  </si>
  <si>
    <t>Uniokas</t>
  </si>
  <si>
    <t>Mantvydas</t>
  </si>
  <si>
    <t>Šimkus</t>
  </si>
  <si>
    <t>Samuel</t>
  </si>
  <si>
    <t>Jean</t>
  </si>
  <si>
    <t>Gerardas</t>
  </si>
  <si>
    <t>Atkočiūnas</t>
  </si>
  <si>
    <t>Kamuoliuko metimas M 2012</t>
  </si>
  <si>
    <t>Kamuoliuko metimas V 2012</t>
  </si>
  <si>
    <t>Kamuoliuko metimas V 2013+</t>
  </si>
  <si>
    <t>Šuolis į tolį M 2012</t>
  </si>
  <si>
    <t>Kamuoliuko metimas M 2013+</t>
  </si>
  <si>
    <t>Šuolis į tolį M 2013+</t>
  </si>
  <si>
    <t>Šuolis į tolį V 2012</t>
  </si>
  <si>
    <t>Šuolis į tolį V 2013+</t>
  </si>
  <si>
    <t>6,14</t>
  </si>
  <si>
    <t>6,77</t>
  </si>
  <si>
    <t>10,75</t>
  </si>
  <si>
    <t>Gervelytė</t>
  </si>
  <si>
    <t>R. Adomaitienė</t>
  </si>
  <si>
    <t>8.40</t>
  </si>
  <si>
    <t>8.85</t>
  </si>
  <si>
    <t>10.16</t>
  </si>
  <si>
    <t>9.20</t>
  </si>
  <si>
    <t>6.46</t>
  </si>
  <si>
    <t>8.54</t>
  </si>
  <si>
    <t>6.00</t>
  </si>
  <si>
    <t>8.83</t>
  </si>
  <si>
    <t>10.22</t>
  </si>
  <si>
    <t>7.80</t>
  </si>
  <si>
    <t>8.00</t>
  </si>
  <si>
    <t>10.44</t>
  </si>
  <si>
    <t>8.88</t>
  </si>
  <si>
    <t>6.50</t>
  </si>
  <si>
    <t>7.24</t>
  </si>
  <si>
    <t>6.48</t>
  </si>
  <si>
    <t>7.84</t>
  </si>
  <si>
    <t>7.20</t>
  </si>
  <si>
    <t>7.10</t>
  </si>
  <si>
    <t>8.86</t>
  </si>
  <si>
    <t>6.57</t>
  </si>
  <si>
    <t>7.57</t>
  </si>
  <si>
    <t>6.66</t>
  </si>
  <si>
    <t>7.31</t>
  </si>
  <si>
    <t>4.82</t>
  </si>
  <si>
    <t>6.15</t>
  </si>
  <si>
    <t>4.68</t>
  </si>
  <si>
    <t>5.07</t>
  </si>
  <si>
    <t>4.53</t>
  </si>
  <si>
    <t>5.14</t>
  </si>
  <si>
    <t>8.67</t>
  </si>
  <si>
    <t>7.37</t>
  </si>
  <si>
    <t>8.05</t>
  </si>
  <si>
    <t>10.12</t>
  </si>
  <si>
    <t>8.32</t>
  </si>
  <si>
    <t>Šiušelytė</t>
  </si>
  <si>
    <t>6.06</t>
  </si>
  <si>
    <t>Eglė -Magdalena</t>
  </si>
  <si>
    <t xml:space="preserve">Marius </t>
  </si>
  <si>
    <t>Fetingis</t>
  </si>
  <si>
    <t>R,Adomaitienė</t>
  </si>
  <si>
    <t>10.86</t>
  </si>
  <si>
    <t>Deividas</t>
  </si>
  <si>
    <t>Kvietkus</t>
  </si>
  <si>
    <t>10.18</t>
  </si>
  <si>
    <t>10.30</t>
  </si>
  <si>
    <t>Ketlerius</t>
  </si>
  <si>
    <t>Staugas</t>
  </si>
  <si>
    <t>8.10</t>
  </si>
  <si>
    <t>1.48</t>
  </si>
  <si>
    <t>1.60</t>
  </si>
  <si>
    <t>1.50</t>
  </si>
  <si>
    <t>1.46</t>
  </si>
  <si>
    <t>1.53</t>
  </si>
  <si>
    <t>1.47</t>
  </si>
  <si>
    <t>1.64</t>
  </si>
  <si>
    <t>1.30</t>
  </si>
  <si>
    <t>1.66</t>
  </si>
  <si>
    <t>1.40</t>
  </si>
  <si>
    <t>1.55</t>
  </si>
  <si>
    <t>1.24</t>
  </si>
  <si>
    <t>1.18</t>
  </si>
  <si>
    <t>1.34</t>
  </si>
  <si>
    <t>1.74</t>
  </si>
  <si>
    <t>1.23</t>
  </si>
  <si>
    <t>1.83</t>
  </si>
  <si>
    <t>Eglė Magdalena</t>
  </si>
  <si>
    <t>1.37</t>
  </si>
  <si>
    <t>Šuišelytė</t>
  </si>
  <si>
    <t>5.74</t>
  </si>
  <si>
    <t>7.00</t>
  </si>
  <si>
    <t>6.73</t>
  </si>
  <si>
    <t>7.08</t>
  </si>
  <si>
    <t>3.30</t>
  </si>
  <si>
    <t>4.35</t>
  </si>
  <si>
    <t>5.04</t>
  </si>
  <si>
    <t>5.87</t>
  </si>
  <si>
    <t>5.16</t>
  </si>
  <si>
    <t>4.36</t>
  </si>
  <si>
    <t>6.68</t>
  </si>
  <si>
    <t>5.20</t>
  </si>
  <si>
    <t>4.64</t>
  </si>
  <si>
    <t>4.06</t>
  </si>
  <si>
    <t>5.85</t>
  </si>
  <si>
    <t>6.88</t>
  </si>
  <si>
    <t>Gabrielius</t>
  </si>
  <si>
    <t>Paškevičius</t>
  </si>
  <si>
    <t>Zavackis</t>
  </si>
  <si>
    <t>R.Adomaitienė</t>
  </si>
  <si>
    <t>6.85</t>
  </si>
  <si>
    <t>1.58</t>
  </si>
  <si>
    <t>1.61</t>
  </si>
  <si>
    <t>1.68</t>
  </si>
  <si>
    <t>1.25</t>
  </si>
  <si>
    <t>1.20</t>
  </si>
  <si>
    <t>1.51</t>
  </si>
  <si>
    <t>1.39</t>
  </si>
  <si>
    <t>1.36</t>
  </si>
  <si>
    <t>1.35</t>
  </si>
  <si>
    <t>1.59</t>
  </si>
  <si>
    <t>1.04</t>
  </si>
  <si>
    <t>1.38</t>
  </si>
  <si>
    <t>1.10</t>
  </si>
  <si>
    <t>1.44</t>
  </si>
  <si>
    <t>1.88</t>
  </si>
  <si>
    <t>1.43</t>
  </si>
  <si>
    <t>1.71</t>
  </si>
  <si>
    <t>1.75</t>
  </si>
  <si>
    <t>2012-11-08</t>
  </si>
  <si>
    <t>D.Senkus</t>
  </si>
  <si>
    <t>Ketleris</t>
  </si>
  <si>
    <t>1.65</t>
  </si>
  <si>
    <t>1,87</t>
  </si>
  <si>
    <t>1,79</t>
  </si>
  <si>
    <t>1,77</t>
  </si>
  <si>
    <t>1,71</t>
  </si>
  <si>
    <t>1,70</t>
  </si>
  <si>
    <t>Suvestinė I etapo mergaitės (2012 m.)</t>
  </si>
  <si>
    <t>150m</t>
  </si>
  <si>
    <t>Kamuol.met.</t>
  </si>
  <si>
    <t>Taškų suma</t>
  </si>
  <si>
    <t>Suvestinė I etapo mergaitės (2013 m. ir jaunesnės)</t>
  </si>
  <si>
    <t>Lengvytė</t>
  </si>
  <si>
    <t>Suvestinė I etapo berniukai (2012 m.)</t>
  </si>
  <si>
    <t>Žukauskas</t>
  </si>
  <si>
    <t>Suvestinė I etapo berniukai (2013 m. ir jaunesni)</t>
  </si>
  <si>
    <t>Ilčiuk</t>
  </si>
  <si>
    <t>16,5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</si>
</sst>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m:ss.00"/>
    <numFmt numFmtId="165" formatCode="d/m/yyyy"/>
    <numFmt numFmtId="166" formatCode="[m]:ss.00"/>
    <numFmt numFmtId="167" formatCode="0.0"/>
    <numFmt numFmtId="168" formatCode="mm/dd/yy;@"/>
    <numFmt numFmtId="169" formatCode="[$-FC27]yyyy\ &quot;m.&quot;\ mmmm\ d\ &quot;d.&quot;;@"/>
    <numFmt numFmtId="170" formatCode="yyyy\-mm\-dd;@"/>
    <numFmt numFmtId="171" formatCode="yyyy\-mm\-dd"/>
    <numFmt numFmtId="172" formatCode="hh:mm;@"/>
    <numFmt numFmtId="173" formatCode="0.000"/>
  </numFmts>
  <fonts count="43"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u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1"/>
      <color indexed="9"/>
      <name val="Calibri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1"/>
      <color indexed="22"/>
      <name val="Calibri"/>
      <family val="2"/>
    </font>
    <font>
      <sz val="10"/>
      <color indexed="8"/>
      <name val="Arial Unicode MS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2"/>
      <name val="Calibri"/>
      <family val="2"/>
    </font>
    <font>
      <sz val="10"/>
      <name val="Arial"/>
      <family val="2"/>
    </font>
    <font>
      <sz val="10"/>
      <color indexed="8"/>
      <name val="Arial"/>
    </font>
    <font>
      <sz val="12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4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Arial"/>
      <family val="2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u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Verdana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8"/>
      <name val="Times New Roman"/>
      <family val="1"/>
      <charset val="186"/>
    </font>
    <font>
      <b/>
      <sz val="10"/>
      <name val="Times New Roman"/>
      <family val="1"/>
      <charset val="186"/>
    </font>
  </fonts>
  <fills count="17">
    <fill>
      <patternFill patternType="none"/>
    </fill>
    <fill>
      <patternFill patternType="gray125"/>
    </fill>
    <fill>
      <patternFill patternType="solid">
        <fgColor indexed="50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0"/>
        <bgColor indexed="8"/>
      </patternFill>
    </fill>
    <fill>
      <patternFill patternType="solid">
        <fgColor indexed="62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1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5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6"/>
        <bgColor indexed="8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364">
    <xf numFmtId="0" fontId="0" fillId="0" borderId="0" xfId="0"/>
    <xf numFmtId="0" fontId="0" fillId="0" borderId="0" xfId="0" applyNumberFormat="1" applyFont="1" applyFill="1" applyBorder="1" applyAlignment="1" applyProtection="1">
      <alignment vertical="top"/>
    </xf>
    <xf numFmtId="20" fontId="1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/>
    </xf>
    <xf numFmtId="0" fontId="7" fillId="3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/>
    </xf>
    <xf numFmtId="0" fontId="7" fillId="3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7" fillId="3" borderId="0" xfId="0" applyNumberFormat="1" applyFont="1" applyFill="1" applyBorder="1" applyAlignment="1" applyProtection="1">
      <alignment horizontal="left"/>
    </xf>
    <xf numFmtId="165" fontId="1" fillId="0" borderId="0" xfId="0" applyNumberFormat="1" applyFont="1" applyFill="1" applyBorder="1" applyAlignment="1" applyProtection="1">
      <alignment horizontal="center"/>
    </xf>
    <xf numFmtId="170" fontId="1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 wrapText="1"/>
    </xf>
    <xf numFmtId="165" fontId="0" fillId="0" borderId="0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right" vertical="top"/>
    </xf>
    <xf numFmtId="170" fontId="7" fillId="3" borderId="0" xfId="0" applyNumberFormat="1" applyFont="1" applyFill="1" applyBorder="1" applyAlignment="1" applyProtection="1">
      <alignment horizontal="center"/>
    </xf>
    <xf numFmtId="0" fontId="1" fillId="4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right" wrapText="1"/>
    </xf>
    <xf numFmtId="165" fontId="0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right"/>
    </xf>
    <xf numFmtId="170" fontId="1" fillId="0" borderId="0" xfId="0" applyNumberFormat="1" applyFont="1" applyFill="1" applyBorder="1" applyAlignment="1" applyProtection="1"/>
    <xf numFmtId="172" fontId="7" fillId="0" borderId="0" xfId="0" applyNumberFormat="1" applyFont="1" applyFill="1" applyBorder="1" applyAlignment="1" applyProtection="1">
      <alignment horizontal="center"/>
    </xf>
    <xf numFmtId="0" fontId="1" fillId="5" borderId="1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169" fontId="5" fillId="0" borderId="0" xfId="0" applyNumberFormat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left"/>
    </xf>
    <xf numFmtId="2" fontId="1" fillId="0" borderId="2" xfId="0" applyNumberFormat="1" applyFont="1" applyFill="1" applyBorder="1" applyAlignment="1" applyProtection="1">
      <alignment horizontal="right"/>
    </xf>
    <xf numFmtId="2" fontId="1" fillId="0" borderId="2" xfId="0" applyNumberFormat="1" applyFont="1" applyFill="1" applyBorder="1" applyAlignment="1" applyProtection="1">
      <alignment horizontal="center"/>
    </xf>
    <xf numFmtId="0" fontId="1" fillId="6" borderId="3" xfId="0" applyNumberFormat="1" applyFont="1" applyFill="1" applyBorder="1" applyAlignment="1" applyProtection="1">
      <alignment horizontal="center"/>
    </xf>
    <xf numFmtId="2" fontId="1" fillId="5" borderId="1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/>
    </xf>
    <xf numFmtId="0" fontId="1" fillId="5" borderId="4" xfId="0" applyNumberFormat="1" applyFont="1" applyFill="1" applyBorder="1" applyAlignment="1" applyProtection="1">
      <alignment horizontal="center"/>
    </xf>
    <xf numFmtId="170" fontId="1" fillId="0" borderId="3" xfId="0" applyNumberFormat="1" applyFont="1" applyFill="1" applyBorder="1" applyAlignment="1" applyProtection="1">
      <alignment horizontal="center"/>
    </xf>
    <xf numFmtId="2" fontId="1" fillId="0" borderId="1" xfId="0" applyNumberFormat="1" applyFont="1" applyFill="1" applyBorder="1" applyAlignment="1" applyProtection="1">
      <alignment horizontal="center"/>
    </xf>
    <xf numFmtId="170" fontId="1" fillId="0" borderId="2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>
      <alignment horizontal="left"/>
    </xf>
    <xf numFmtId="170" fontId="1" fillId="0" borderId="1" xfId="0" applyNumberFormat="1" applyFont="1" applyFill="1" applyBorder="1" applyAlignment="1" applyProtection="1">
      <alignment horizontal="center"/>
    </xf>
    <xf numFmtId="0" fontId="1" fillId="5" borderId="5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left"/>
    </xf>
    <xf numFmtId="0" fontId="1" fillId="5" borderId="1" xfId="0" applyNumberFormat="1" applyFont="1" applyFill="1" applyBorder="1" applyAlignment="1" applyProtection="1">
      <alignment horizontal="center"/>
    </xf>
    <xf numFmtId="172" fontId="1" fillId="0" borderId="0" xfId="0" applyNumberFormat="1" applyFont="1" applyFill="1" applyBorder="1" applyAlignment="1" applyProtection="1">
      <alignment horizontal="left"/>
    </xf>
    <xf numFmtId="169" fontId="1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/>
    <xf numFmtId="0" fontId="1" fillId="7" borderId="0" xfId="0" applyNumberFormat="1" applyFont="1" applyFill="1" applyBorder="1" applyAlignment="1" applyProtection="1"/>
    <xf numFmtId="20" fontId="7" fillId="0" borderId="0" xfId="0" applyNumberFormat="1" applyFont="1" applyFill="1" applyBorder="1" applyAlignment="1" applyProtection="1">
      <alignment horizontal="center"/>
    </xf>
    <xf numFmtId="0" fontId="1" fillId="8" borderId="3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left"/>
    </xf>
    <xf numFmtId="0" fontId="1" fillId="9" borderId="1" xfId="0" applyNumberFormat="1" applyFont="1" applyFill="1" applyBorder="1" applyAlignment="1" applyProtection="1"/>
    <xf numFmtId="169" fontId="5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right"/>
    </xf>
    <xf numFmtId="0" fontId="3" fillId="0" borderId="1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left"/>
    </xf>
    <xf numFmtId="0" fontId="8" fillId="0" borderId="2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center"/>
    </xf>
    <xf numFmtId="0" fontId="1" fillId="10" borderId="3" xfId="0" applyNumberFormat="1" applyFont="1" applyFill="1" applyBorder="1" applyAlignment="1" applyProtection="1">
      <alignment horizontal="center"/>
    </xf>
    <xf numFmtId="2" fontId="2" fillId="0" borderId="2" xfId="0" applyNumberFormat="1" applyFont="1" applyFill="1" applyBorder="1" applyAlignment="1" applyProtection="1">
      <alignment horizontal="right"/>
    </xf>
    <xf numFmtId="2" fontId="1" fillId="8" borderId="3" xfId="0" applyNumberFormat="1" applyFont="1" applyFill="1" applyBorder="1" applyAlignment="1" applyProtection="1">
      <alignment horizontal="left"/>
    </xf>
    <xf numFmtId="2" fontId="2" fillId="0" borderId="2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left"/>
    </xf>
    <xf numFmtId="2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left"/>
    </xf>
    <xf numFmtId="170" fontId="8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170" fontId="8" fillId="0" borderId="2" xfId="0" applyNumberFormat="1" applyFont="1" applyFill="1" applyBorder="1" applyAlignment="1" applyProtection="1">
      <alignment horizontal="center"/>
    </xf>
    <xf numFmtId="0" fontId="4" fillId="11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center"/>
    </xf>
    <xf numFmtId="0" fontId="10" fillId="12" borderId="0" xfId="0" applyNumberFormat="1" applyFont="1" applyFill="1" applyBorder="1" applyAlignment="1" applyProtection="1">
      <alignment horizontal="center"/>
    </xf>
    <xf numFmtId="168" fontId="1" fillId="0" borderId="0" xfId="0" applyNumberFormat="1" applyFont="1" applyFill="1" applyBorder="1" applyAlignment="1" applyProtection="1">
      <alignment horizontal="center"/>
    </xf>
    <xf numFmtId="0" fontId="10" fillId="12" borderId="0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Border="1" applyAlignment="1" applyProtection="1"/>
    <xf numFmtId="2" fontId="4" fillId="2" borderId="0" xfId="0" applyNumberFormat="1" applyFont="1" applyFill="1" applyBorder="1" applyAlignment="1" applyProtection="1"/>
    <xf numFmtId="168" fontId="10" fillId="12" borderId="0" xfId="0" applyNumberFormat="1" applyFont="1" applyFill="1" applyBorder="1" applyAlignment="1" applyProtection="1">
      <alignment horizontal="center"/>
    </xf>
    <xf numFmtId="170" fontId="2" fillId="0" borderId="3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2" fontId="1" fillId="13" borderId="7" xfId="0" applyNumberFormat="1" applyFont="1" applyFill="1" applyBorder="1" applyAlignment="1" applyProtection="1">
      <alignment horizontal="center"/>
    </xf>
    <xf numFmtId="2" fontId="1" fillId="13" borderId="1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170" fontId="2" fillId="0" borderId="0" xfId="0" applyNumberFormat="1" applyFont="1" applyFill="1" applyBorder="1" applyAlignment="1" applyProtection="1">
      <alignment horizontal="center"/>
    </xf>
    <xf numFmtId="0" fontId="1" fillId="13" borderId="3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2" fontId="2" fillId="0" borderId="2" xfId="0" applyNumberFormat="1" applyFont="1" applyFill="1" applyBorder="1" applyAlignment="1" applyProtection="1">
      <alignment horizontal="left"/>
    </xf>
    <xf numFmtId="0" fontId="2" fillId="0" borderId="2" xfId="0" applyNumberFormat="1" applyFont="1" applyFill="1" applyBorder="1" applyAlignment="1" applyProtection="1">
      <alignment horizontal="center"/>
    </xf>
    <xf numFmtId="2" fontId="1" fillId="13" borderId="2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166" fontId="1" fillId="0" borderId="8" xfId="0" applyNumberFormat="1" applyFont="1" applyFill="1" applyBorder="1" applyAlignment="1" applyProtection="1">
      <alignment horizontal="center"/>
    </xf>
    <xf numFmtId="164" fontId="1" fillId="11" borderId="0" xfId="0" applyNumberFormat="1" applyFont="1" applyFill="1" applyBorder="1" applyAlignment="1" applyProtection="1">
      <alignment horizontal="center"/>
    </xf>
    <xf numFmtId="2" fontId="1" fillId="11" borderId="8" xfId="0" applyNumberFormat="1" applyFont="1" applyFill="1" applyBorder="1" applyAlignment="1" applyProtection="1">
      <alignment horizontal="center"/>
    </xf>
    <xf numFmtId="2" fontId="1" fillId="11" borderId="9" xfId="0" applyNumberFormat="1" applyFont="1" applyFill="1" applyBorder="1" applyAlignment="1" applyProtection="1">
      <alignment horizontal="center"/>
    </xf>
    <xf numFmtId="173" fontId="0" fillId="0" borderId="0" xfId="0" applyNumberFormat="1" applyFont="1" applyFill="1" applyBorder="1" applyAlignment="1" applyProtection="1"/>
    <xf numFmtId="2" fontId="0" fillId="0" borderId="0" xfId="0" applyNumberFormat="1" applyFont="1" applyFill="1" applyBorder="1" applyAlignment="1" applyProtection="1"/>
    <xf numFmtId="21" fontId="0" fillId="0" borderId="0" xfId="0" applyNumberFormat="1" applyFont="1" applyFill="1" applyBorder="1" applyAlignment="1" applyProtection="1"/>
    <xf numFmtId="164" fontId="1" fillId="11" borderId="10" xfId="0" applyNumberFormat="1" applyFont="1" applyFill="1" applyBorder="1" applyAlignment="1" applyProtection="1">
      <alignment horizontal="center"/>
    </xf>
    <xf numFmtId="47" fontId="0" fillId="0" borderId="0" xfId="0" applyNumberFormat="1" applyFont="1" applyFill="1" applyBorder="1" applyAlignment="1" applyProtection="1">
      <alignment horizontal="center"/>
    </xf>
    <xf numFmtId="0" fontId="1" fillId="11" borderId="11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2" fontId="1" fillId="11" borderId="12" xfId="0" applyNumberFormat="1" applyFont="1" applyFill="1" applyBorder="1" applyAlignment="1" applyProtection="1">
      <alignment horizontal="center"/>
    </xf>
    <xf numFmtId="2" fontId="1" fillId="0" borderId="8" xfId="0" applyNumberFormat="1" applyFont="1" applyFill="1" applyBorder="1" applyAlignment="1" applyProtection="1">
      <alignment horizontal="center"/>
    </xf>
    <xf numFmtId="164" fontId="1" fillId="11" borderId="8" xfId="0" applyNumberFormat="1" applyFont="1" applyFill="1" applyBorder="1" applyAlignment="1" applyProtection="1">
      <alignment horizontal="center"/>
    </xf>
    <xf numFmtId="21" fontId="0" fillId="0" borderId="0" xfId="0" applyNumberFormat="1" applyFont="1" applyFill="1" applyBorder="1" applyAlignment="1" applyProtection="1">
      <alignment horizontal="center"/>
    </xf>
    <xf numFmtId="164" fontId="1" fillId="11" borderId="12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right"/>
    </xf>
    <xf numFmtId="166" fontId="1" fillId="0" borderId="0" xfId="0" applyNumberFormat="1" applyFont="1" applyFill="1" applyBorder="1" applyAlignment="1" applyProtection="1"/>
    <xf numFmtId="0" fontId="1" fillId="13" borderId="0" xfId="0" applyNumberFormat="1" applyFont="1" applyFill="1" applyBorder="1" applyAlignment="1" applyProtection="1">
      <alignment horizontal="center"/>
    </xf>
    <xf numFmtId="164" fontId="1" fillId="0" borderId="8" xfId="0" applyNumberFormat="1" applyFont="1" applyFill="1" applyBorder="1" applyAlignment="1" applyProtection="1">
      <alignment horizontal="center"/>
    </xf>
    <xf numFmtId="0" fontId="1" fillId="11" borderId="1" xfId="0" applyNumberFormat="1" applyFont="1" applyFill="1" applyBorder="1" applyAlignment="1" applyProtection="1"/>
    <xf numFmtId="0" fontId="1" fillId="14" borderId="13" xfId="0" applyNumberFormat="1" applyFont="1" applyFill="1" applyBorder="1" applyAlignment="1" applyProtection="1"/>
    <xf numFmtId="2" fontId="11" fillId="0" borderId="1" xfId="0" applyNumberFormat="1" applyFont="1" applyFill="1" applyBorder="1" applyAlignment="1" applyProtection="1">
      <alignment horizontal="right"/>
    </xf>
    <xf numFmtId="1" fontId="11" fillId="0" borderId="1" xfId="0" applyNumberFormat="1" applyFont="1" applyFill="1" applyBorder="1" applyAlignment="1" applyProtection="1">
      <alignment horizontal="right"/>
    </xf>
    <xf numFmtId="47" fontId="11" fillId="13" borderId="1" xfId="0" applyNumberFormat="1" applyFont="1" applyFill="1" applyBorder="1" applyAlignment="1" applyProtection="1">
      <alignment horizontal="right"/>
    </xf>
    <xf numFmtId="0" fontId="11" fillId="0" borderId="1" xfId="0" applyNumberFormat="1" applyFont="1" applyFill="1" applyBorder="1" applyAlignment="1" applyProtection="1">
      <alignment horizontal="right"/>
    </xf>
    <xf numFmtId="0" fontId="1" fillId="0" borderId="2" xfId="0" applyNumberFormat="1" applyFont="1" applyFill="1" applyBorder="1" applyAlignment="1" applyProtection="1">
      <alignment horizontal="right"/>
    </xf>
    <xf numFmtId="0" fontId="1" fillId="0" borderId="14" xfId="0" applyNumberFormat="1" applyFont="1" applyFill="1" applyBorder="1" applyAlignment="1" applyProtection="1">
      <alignment horizontal="right"/>
    </xf>
    <xf numFmtId="47" fontId="1" fillId="0" borderId="1" xfId="0" applyNumberFormat="1" applyFont="1" applyFill="1" applyBorder="1" applyAlignment="1" applyProtection="1"/>
    <xf numFmtId="0" fontId="1" fillId="15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0" fontId="1" fillId="15" borderId="15" xfId="0" applyNumberFormat="1" applyFont="1" applyFill="1" applyBorder="1" applyAlignment="1" applyProtection="1"/>
    <xf numFmtId="0" fontId="1" fillId="14" borderId="14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>
      <alignment horizontal="right"/>
    </xf>
    <xf numFmtId="47" fontId="11" fillId="0" borderId="1" xfId="0" applyNumberFormat="1" applyFont="1" applyFill="1" applyBorder="1" applyAlignment="1" applyProtection="1">
      <alignment horizontal="right"/>
    </xf>
    <xf numFmtId="0" fontId="11" fillId="0" borderId="16" xfId="0" applyNumberFormat="1" applyFont="1" applyFill="1" applyBorder="1" applyAlignment="1" applyProtection="1">
      <alignment horizontal="right"/>
    </xf>
    <xf numFmtId="164" fontId="1" fillId="0" borderId="1" xfId="0" applyNumberFormat="1" applyFont="1" applyFill="1" applyBorder="1" applyAlignment="1" applyProtection="1">
      <alignment horizontal="right"/>
    </xf>
    <xf numFmtId="0" fontId="1" fillId="15" borderId="14" xfId="0" applyNumberFormat="1" applyFont="1" applyFill="1" applyBorder="1" applyAlignment="1" applyProtection="1"/>
    <xf numFmtId="1" fontId="1" fillId="0" borderId="1" xfId="0" applyNumberFormat="1" applyFont="1" applyFill="1" applyBorder="1" applyAlignment="1" applyProtection="1">
      <alignment horizontal="right"/>
    </xf>
    <xf numFmtId="0" fontId="1" fillId="16" borderId="0" xfId="0" applyNumberFormat="1" applyFont="1" applyFill="1" applyBorder="1" applyAlignment="1" applyProtection="1"/>
    <xf numFmtId="47" fontId="1" fillId="0" borderId="1" xfId="0" applyNumberFormat="1" applyFont="1" applyFill="1" applyBorder="1" applyAlignment="1" applyProtection="1">
      <alignment horizontal="right"/>
    </xf>
    <xf numFmtId="2" fontId="1" fillId="0" borderId="1" xfId="0" applyNumberFormat="1" applyFont="1" applyFill="1" applyBorder="1" applyAlignment="1" applyProtection="1"/>
    <xf numFmtId="0" fontId="1" fillId="5" borderId="14" xfId="0" applyNumberFormat="1" applyFont="1" applyFill="1" applyBorder="1" applyAlignment="1" applyProtection="1"/>
    <xf numFmtId="167" fontId="1" fillId="0" borderId="1" xfId="0" applyNumberFormat="1" applyFont="1" applyFill="1" applyBorder="1" applyAlignment="1" applyProtection="1">
      <alignment horizontal="right"/>
    </xf>
    <xf numFmtId="164" fontId="11" fillId="0" borderId="1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left"/>
    </xf>
    <xf numFmtId="0" fontId="15" fillId="0" borderId="0" xfId="0" applyFont="1" applyFill="1"/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/>
    <xf numFmtId="0" fontId="20" fillId="0" borderId="0" xfId="0" applyFont="1" applyFill="1"/>
    <xf numFmtId="0" fontId="21" fillId="0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horizontal="right"/>
    </xf>
    <xf numFmtId="0" fontId="18" fillId="0" borderId="17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49" fontId="18" fillId="0" borderId="0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49" fontId="23" fillId="0" borderId="17" xfId="0" applyNumberFormat="1" applyFont="1" applyFill="1" applyBorder="1" applyAlignment="1" applyProtection="1">
      <alignment horizontal="center"/>
    </xf>
    <xf numFmtId="49" fontId="23" fillId="0" borderId="2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left" vertical="center"/>
    </xf>
    <xf numFmtId="170" fontId="23" fillId="0" borderId="3" xfId="0" applyNumberFormat="1" applyFont="1" applyFill="1" applyBorder="1" applyAlignment="1" applyProtection="1">
      <alignment horizontal="center" vertical="center"/>
    </xf>
    <xf numFmtId="170" fontId="23" fillId="0" borderId="3" xfId="0" applyNumberFormat="1" applyFont="1" applyFill="1" applyBorder="1" applyAlignment="1" applyProtection="1">
      <alignment horizontal="left" vertical="center"/>
    </xf>
    <xf numFmtId="49" fontId="23" fillId="0" borderId="17" xfId="0" applyNumberFormat="1" applyFont="1" applyFill="1" applyBorder="1" applyAlignment="1">
      <alignment horizontal="center"/>
    </xf>
    <xf numFmtId="49" fontId="23" fillId="0" borderId="18" xfId="0" applyNumberFormat="1" applyFont="1" applyFill="1" applyBorder="1" applyAlignment="1" applyProtection="1">
      <alignment horizontal="center"/>
    </xf>
    <xf numFmtId="49" fontId="25" fillId="0" borderId="19" xfId="0" applyNumberFormat="1" applyFont="1" applyFill="1" applyBorder="1" applyAlignment="1" applyProtection="1">
      <alignment horizontal="center"/>
    </xf>
    <xf numFmtId="0" fontId="25" fillId="0" borderId="17" xfId="0" applyNumberFormat="1" applyFont="1" applyFill="1" applyBorder="1" applyAlignment="1" applyProtection="1">
      <alignment horizontal="center"/>
    </xf>
    <xf numFmtId="0" fontId="18" fillId="0" borderId="22" xfId="0" applyNumberFormat="1" applyFont="1" applyFill="1" applyBorder="1" applyAlignment="1" applyProtection="1">
      <alignment horizontal="center" vertical="center"/>
    </xf>
    <xf numFmtId="2" fontId="18" fillId="0" borderId="17" xfId="0" applyNumberFormat="1" applyFont="1" applyFill="1" applyBorder="1" applyAlignment="1" applyProtection="1">
      <alignment horizontal="center" vertical="center"/>
    </xf>
    <xf numFmtId="0" fontId="18" fillId="0" borderId="17" xfId="0" applyNumberFormat="1" applyFont="1" applyFill="1" applyBorder="1" applyAlignment="1" applyProtection="1">
      <alignment horizontal="center" vertical="center"/>
    </xf>
    <xf numFmtId="49" fontId="25" fillId="0" borderId="17" xfId="0" applyNumberFormat="1" applyFont="1" applyFill="1" applyBorder="1" applyAlignment="1">
      <alignment horizontal="center"/>
    </xf>
    <xf numFmtId="0" fontId="23" fillId="0" borderId="18" xfId="0" applyNumberFormat="1" applyFont="1" applyFill="1" applyBorder="1" applyAlignment="1" applyProtection="1">
      <alignment horizontal="center"/>
    </xf>
    <xf numFmtId="0" fontId="25" fillId="0" borderId="19" xfId="0" applyNumberFormat="1" applyFont="1" applyFill="1" applyBorder="1" applyAlignment="1" applyProtection="1">
      <alignment horizontal="center"/>
    </xf>
    <xf numFmtId="2" fontId="26" fillId="0" borderId="22" xfId="0" applyNumberFormat="1" applyFont="1" applyFill="1" applyBorder="1" applyAlignment="1" applyProtection="1">
      <alignment horizontal="center" vertical="center"/>
    </xf>
    <xf numFmtId="2" fontId="26" fillId="0" borderId="17" xfId="0" applyNumberFormat="1" applyFont="1" applyFill="1" applyBorder="1" applyAlignment="1" applyProtection="1">
      <alignment horizontal="center" vertical="center"/>
    </xf>
    <xf numFmtId="0" fontId="28" fillId="0" borderId="17" xfId="0" applyFont="1" applyBorder="1"/>
    <xf numFmtId="0" fontId="29" fillId="0" borderId="17" xfId="0" applyFont="1" applyBorder="1" applyAlignment="1">
      <alignment vertical="center" wrapText="1"/>
    </xf>
    <xf numFmtId="0" fontId="30" fillId="0" borderId="17" xfId="0" applyFont="1" applyBorder="1"/>
    <xf numFmtId="170" fontId="29" fillId="0" borderId="25" xfId="0" applyNumberFormat="1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8" fillId="0" borderId="17" xfId="0" applyFont="1" applyBorder="1" applyAlignment="1">
      <alignment vertical="center" wrapText="1"/>
    </xf>
    <xf numFmtId="49" fontId="21" fillId="0" borderId="17" xfId="0" applyNumberFormat="1" applyFont="1" applyBorder="1" applyAlignment="1">
      <alignment horizontal="left"/>
    </xf>
    <xf numFmtId="49" fontId="31" fillId="0" borderId="17" xfId="0" applyNumberFormat="1" applyFont="1" applyBorder="1" applyAlignment="1">
      <alignment horizontal="left"/>
    </xf>
    <xf numFmtId="49" fontId="21" fillId="0" borderId="25" xfId="0" applyNumberFormat="1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17" xfId="1" applyFont="1" applyBorder="1" applyAlignment="1">
      <alignment vertical="center" wrapText="1"/>
    </xf>
    <xf numFmtId="170" fontId="28" fillId="0" borderId="17" xfId="1" applyNumberFormat="1" applyFont="1" applyBorder="1" applyAlignment="1">
      <alignment horizontal="center" vertical="center" wrapText="1"/>
    </xf>
    <xf numFmtId="0" fontId="33" fillId="0" borderId="17" xfId="1" applyFont="1" applyBorder="1" applyAlignment="1">
      <alignment horizontal="center" vertical="center" wrapText="1"/>
    </xf>
    <xf numFmtId="0" fontId="28" fillId="0" borderId="17" xfId="1" applyFont="1" applyFill="1" applyBorder="1" applyAlignment="1">
      <alignment vertical="center" wrapText="1"/>
    </xf>
    <xf numFmtId="170" fontId="28" fillId="0" borderId="17" xfId="0" applyNumberFormat="1" applyFont="1" applyBorder="1" applyAlignment="1">
      <alignment horizontal="center"/>
    </xf>
    <xf numFmtId="0" fontId="33" fillId="0" borderId="17" xfId="1" applyFont="1" applyFill="1" applyBorder="1" applyAlignment="1">
      <alignment horizontal="center" vertical="center" wrapText="1"/>
    </xf>
    <xf numFmtId="170" fontId="31" fillId="0" borderId="17" xfId="0" applyNumberFormat="1" applyFont="1" applyBorder="1" applyAlignment="1">
      <alignment horizontal="center" vertical="center"/>
    </xf>
    <xf numFmtId="0" fontId="18" fillId="0" borderId="21" xfId="0" applyNumberFormat="1" applyFont="1" applyFill="1" applyBorder="1" applyAlignment="1" applyProtection="1">
      <alignment horizontal="left" vertical="center"/>
    </xf>
    <xf numFmtId="0" fontId="18" fillId="0" borderId="21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70" fontId="29" fillId="0" borderId="17" xfId="1" applyNumberFormat="1" applyFont="1" applyBorder="1" applyAlignment="1">
      <alignment horizontal="center" vertical="center" wrapText="1"/>
    </xf>
    <xf numFmtId="170" fontId="18" fillId="0" borderId="3" xfId="0" applyNumberFormat="1" applyFont="1" applyFill="1" applyBorder="1" applyAlignment="1" applyProtection="1">
      <alignment horizontal="left" vertical="center"/>
    </xf>
    <xf numFmtId="0" fontId="18" fillId="0" borderId="3" xfId="0" applyNumberFormat="1" applyFont="1" applyFill="1" applyBorder="1" applyAlignment="1" applyProtection="1">
      <alignment horizontal="center" vertical="center"/>
    </xf>
    <xf numFmtId="0" fontId="18" fillId="0" borderId="3" xfId="0" applyNumberFormat="1" applyFont="1" applyFill="1" applyBorder="1" applyAlignment="1" applyProtection="1">
      <alignment horizontal="left" vertical="center"/>
    </xf>
    <xf numFmtId="170" fontId="28" fillId="0" borderId="25" xfId="0" applyNumberFormat="1" applyFont="1" applyBorder="1" applyAlignment="1">
      <alignment horizontal="center"/>
    </xf>
    <xf numFmtId="170" fontId="29" fillId="0" borderId="17" xfId="0" applyNumberFormat="1" applyFont="1" applyBorder="1" applyAlignment="1">
      <alignment horizontal="center" vertical="center" wrapText="1"/>
    </xf>
    <xf numFmtId="170" fontId="31" fillId="0" borderId="25" xfId="0" applyNumberFormat="1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center"/>
    </xf>
    <xf numFmtId="49" fontId="25" fillId="0" borderId="17" xfId="0" applyNumberFormat="1" applyFont="1" applyFill="1" applyBorder="1" applyAlignment="1" applyProtection="1">
      <alignment horizontal="center"/>
    </xf>
    <xf numFmtId="170" fontId="28" fillId="0" borderId="25" xfId="1" applyNumberFormat="1" applyFont="1" applyBorder="1" applyAlignment="1">
      <alignment horizontal="center" vertical="center" wrapText="1"/>
    </xf>
    <xf numFmtId="0" fontId="33" fillId="0" borderId="17" xfId="1" applyFont="1" applyFill="1" applyBorder="1" applyAlignment="1">
      <alignment vertical="center" wrapText="1"/>
    </xf>
    <xf numFmtId="0" fontId="33" fillId="0" borderId="17" xfId="0" applyFont="1" applyBorder="1"/>
    <xf numFmtId="170" fontId="33" fillId="0" borderId="17" xfId="0" applyNumberFormat="1" applyFont="1" applyBorder="1" applyAlignment="1">
      <alignment horizontal="center"/>
    </xf>
    <xf numFmtId="0" fontId="33" fillId="0" borderId="17" xfId="0" applyFont="1" applyBorder="1" applyAlignment="1">
      <alignment vertical="center" wrapText="1"/>
    </xf>
    <xf numFmtId="170" fontId="34" fillId="0" borderId="25" xfId="0" applyNumberFormat="1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21" fillId="0" borderId="17" xfId="1" applyFont="1" applyBorder="1" applyAlignment="1">
      <alignment vertical="center" wrapText="1"/>
    </xf>
    <xf numFmtId="170" fontId="21" fillId="0" borderId="25" xfId="1" applyNumberFormat="1" applyFont="1" applyBorder="1" applyAlignment="1">
      <alignment horizontal="center" vertical="center" wrapText="1"/>
    </xf>
    <xf numFmtId="170" fontId="21" fillId="0" borderId="25" xfId="0" applyNumberFormat="1" applyFont="1" applyBorder="1" applyAlignment="1">
      <alignment horizontal="center" vertical="center"/>
    </xf>
    <xf numFmtId="170" fontId="33" fillId="0" borderId="25" xfId="0" applyNumberFormat="1" applyFont="1" applyBorder="1" applyAlignment="1">
      <alignment horizontal="center"/>
    </xf>
    <xf numFmtId="0" fontId="34" fillId="0" borderId="17" xfId="0" applyFont="1" applyBorder="1" applyAlignment="1">
      <alignment vertical="center" wrapText="1"/>
    </xf>
    <xf numFmtId="0" fontId="34" fillId="0" borderId="17" xfId="1" applyFont="1" applyBorder="1" applyAlignment="1">
      <alignment vertical="center" wrapText="1"/>
    </xf>
    <xf numFmtId="170" fontId="34" fillId="0" borderId="25" xfId="1" applyNumberFormat="1" applyFont="1" applyBorder="1" applyAlignment="1">
      <alignment horizontal="center" vertical="center" wrapText="1"/>
    </xf>
    <xf numFmtId="170" fontId="34" fillId="0" borderId="17" xfId="0" applyNumberFormat="1" applyFont="1" applyBorder="1" applyAlignment="1">
      <alignment horizontal="center" vertical="center" wrapText="1"/>
    </xf>
    <xf numFmtId="0" fontId="33" fillId="0" borderId="17" xfId="1" applyFont="1" applyBorder="1" applyAlignment="1">
      <alignment vertical="center" wrapText="1"/>
    </xf>
    <xf numFmtId="170" fontId="34" fillId="0" borderId="17" xfId="1" applyNumberFormat="1" applyFont="1" applyBorder="1" applyAlignment="1">
      <alignment horizontal="center" vertical="center" wrapText="1"/>
    </xf>
    <xf numFmtId="170" fontId="21" fillId="0" borderId="17" xfId="0" applyNumberFormat="1" applyFont="1" applyBorder="1" applyAlignment="1">
      <alignment horizontal="center" vertical="center"/>
    </xf>
    <xf numFmtId="170" fontId="33" fillId="0" borderId="17" xfId="1" applyNumberFormat="1" applyFont="1" applyBorder="1" applyAlignment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1" fillId="0" borderId="0" xfId="0" applyFont="1" applyFill="1"/>
    <xf numFmtId="49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right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center"/>
    </xf>
    <xf numFmtId="170" fontId="21" fillId="0" borderId="3" xfId="0" applyNumberFormat="1" applyFont="1" applyFill="1" applyBorder="1" applyAlignment="1" applyProtection="1">
      <alignment horizontal="center" vertical="center"/>
    </xf>
    <xf numFmtId="170" fontId="21" fillId="0" borderId="3" xfId="0" applyNumberFormat="1" applyFont="1" applyFill="1" applyBorder="1" applyAlignment="1" applyProtection="1">
      <alignment horizontal="left" vertical="center"/>
    </xf>
    <xf numFmtId="0" fontId="21" fillId="0" borderId="17" xfId="0" applyNumberFormat="1" applyFont="1" applyFill="1" applyBorder="1" applyAlignment="1" applyProtection="1">
      <alignment horizontal="center"/>
    </xf>
    <xf numFmtId="49" fontId="21" fillId="0" borderId="17" xfId="0" applyNumberFormat="1" applyFont="1" applyFill="1" applyBorder="1" applyAlignment="1" applyProtection="1">
      <alignment horizontal="center"/>
    </xf>
    <xf numFmtId="0" fontId="35" fillId="0" borderId="17" xfId="0" applyNumberFormat="1" applyFont="1" applyFill="1" applyBorder="1" applyAlignment="1" applyProtection="1">
      <alignment horizontal="center"/>
    </xf>
    <xf numFmtId="0" fontId="21" fillId="0" borderId="18" xfId="0" applyNumberFormat="1" applyFont="1" applyFill="1" applyBorder="1" applyAlignment="1" applyProtection="1">
      <alignment horizontal="center"/>
    </xf>
    <xf numFmtId="49" fontId="21" fillId="0" borderId="20" xfId="0" applyNumberFormat="1" applyFont="1" applyFill="1" applyBorder="1" applyAlignment="1" applyProtection="1">
      <alignment horizontal="center"/>
    </xf>
    <xf numFmtId="49" fontId="21" fillId="0" borderId="17" xfId="0" applyNumberFormat="1" applyFont="1" applyFill="1" applyBorder="1" applyAlignment="1">
      <alignment horizontal="center"/>
    </xf>
    <xf numFmtId="49" fontId="21" fillId="0" borderId="18" xfId="0" applyNumberFormat="1" applyFont="1" applyFill="1" applyBorder="1" applyAlignment="1" applyProtection="1">
      <alignment horizontal="center"/>
    </xf>
    <xf numFmtId="49" fontId="36" fillId="0" borderId="19" xfId="0" applyNumberFormat="1" applyFont="1" applyFill="1" applyBorder="1" applyAlignment="1" applyProtection="1">
      <alignment horizontal="center"/>
    </xf>
    <xf numFmtId="0" fontId="36" fillId="0" borderId="17" xfId="0" applyNumberFormat="1" applyFont="1" applyFill="1" applyBorder="1" applyAlignment="1" applyProtection="1">
      <alignment horizontal="center"/>
    </xf>
    <xf numFmtId="0" fontId="36" fillId="0" borderId="19" xfId="0" applyNumberFormat="1" applyFont="1" applyFill="1" applyBorder="1" applyAlignment="1" applyProtection="1">
      <alignment horizontal="center"/>
    </xf>
    <xf numFmtId="49" fontId="36" fillId="0" borderId="17" xfId="0" applyNumberFormat="1" applyFont="1" applyFill="1" applyBorder="1" applyAlignment="1" applyProtection="1">
      <alignment horizontal="center"/>
    </xf>
    <xf numFmtId="170" fontId="29" fillId="0" borderId="25" xfId="1" applyNumberFormat="1" applyFont="1" applyBorder="1" applyAlignment="1">
      <alignment horizontal="center" vertical="center" wrapText="1"/>
    </xf>
    <xf numFmtId="170" fontId="31" fillId="0" borderId="25" xfId="1" applyNumberFormat="1" applyFont="1" applyBorder="1" applyAlignment="1">
      <alignment horizontal="center" vertical="center" wrapText="1"/>
    </xf>
    <xf numFmtId="49" fontId="25" fillId="0" borderId="19" xfId="0" applyNumberFormat="1" applyFont="1" applyFill="1" applyBorder="1" applyAlignment="1">
      <alignment horizontal="center"/>
    </xf>
    <xf numFmtId="170" fontId="21" fillId="0" borderId="17" xfId="0" applyNumberFormat="1" applyFont="1" applyBorder="1" applyAlignment="1">
      <alignment horizontal="center"/>
    </xf>
    <xf numFmtId="49" fontId="36" fillId="0" borderId="17" xfId="0" applyNumberFormat="1" applyFont="1" applyFill="1" applyBorder="1" applyAlignment="1">
      <alignment horizont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49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170" fontId="31" fillId="0" borderId="25" xfId="0" applyNumberFormat="1" applyFont="1" applyBorder="1" applyAlignment="1">
      <alignment horizontal="center"/>
    </xf>
    <xf numFmtId="0" fontId="31" fillId="0" borderId="0" xfId="0" applyNumberFormat="1" applyFont="1" applyFill="1" applyBorder="1" applyAlignment="1" applyProtection="1">
      <alignment horizontal="left"/>
    </xf>
    <xf numFmtId="49" fontId="31" fillId="0" borderId="25" xfId="0" applyNumberFormat="1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28" fillId="0" borderId="17" xfId="1" applyFont="1" applyFill="1" applyBorder="1" applyAlignment="1">
      <alignment horizontal="center" vertical="center" wrapText="1"/>
    </xf>
    <xf numFmtId="0" fontId="28" fillId="0" borderId="17" xfId="1" applyFont="1" applyBorder="1" applyAlignment="1">
      <alignment vertical="center" wrapText="1"/>
    </xf>
    <xf numFmtId="0" fontId="28" fillId="0" borderId="17" xfId="1" applyFont="1" applyBorder="1" applyAlignment="1">
      <alignment horizontal="center" vertical="center" wrapText="1"/>
    </xf>
    <xf numFmtId="49" fontId="31" fillId="0" borderId="17" xfId="0" applyNumberFormat="1" applyFont="1" applyBorder="1" applyAlignment="1">
      <alignment horizontal="center"/>
    </xf>
    <xf numFmtId="0" fontId="31" fillId="0" borderId="0" xfId="0" applyNumberFormat="1" applyFont="1" applyFill="1" applyBorder="1" applyAlignment="1" applyProtection="1">
      <alignment horizontal="center"/>
    </xf>
    <xf numFmtId="0" fontId="37" fillId="0" borderId="0" xfId="0" applyNumberFormat="1" applyFont="1" applyFill="1" applyBorder="1" applyAlignment="1" applyProtection="1">
      <alignment horizontal="left"/>
    </xf>
    <xf numFmtId="0" fontId="31" fillId="0" borderId="0" xfId="0" applyNumberFormat="1" applyFont="1" applyFill="1" applyBorder="1" applyAlignment="1" applyProtection="1"/>
    <xf numFmtId="0" fontId="31" fillId="0" borderId="0" xfId="0" applyFont="1" applyFill="1"/>
    <xf numFmtId="0" fontId="37" fillId="0" borderId="0" xfId="0" applyFont="1" applyFill="1"/>
    <xf numFmtId="0" fontId="31" fillId="0" borderId="0" xfId="0" applyFont="1" applyFill="1" applyAlignment="1">
      <alignment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49" fontId="31" fillId="0" borderId="0" xfId="0" applyNumberFormat="1" applyFont="1" applyFill="1" applyBorder="1" applyAlignment="1" applyProtection="1">
      <alignment horizontal="center" vertical="center"/>
    </xf>
    <xf numFmtId="0" fontId="37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horizontal="left" vertical="center"/>
    </xf>
    <xf numFmtId="0" fontId="31" fillId="0" borderId="0" xfId="0" applyNumberFormat="1" applyFont="1" applyFill="1" applyBorder="1" applyAlignment="1" applyProtection="1">
      <alignment vertical="center"/>
    </xf>
    <xf numFmtId="0" fontId="31" fillId="0" borderId="21" xfId="0" applyNumberFormat="1" applyFont="1" applyFill="1" applyBorder="1" applyAlignment="1" applyProtection="1">
      <alignment horizontal="center" vertical="center"/>
    </xf>
    <xf numFmtId="0" fontId="31" fillId="0" borderId="21" xfId="0" applyNumberFormat="1" applyFont="1" applyFill="1" applyBorder="1" applyAlignment="1" applyProtection="1">
      <alignment horizontal="left" vertical="center"/>
    </xf>
    <xf numFmtId="0" fontId="37" fillId="0" borderId="21" xfId="0" applyNumberFormat="1" applyFont="1" applyFill="1" applyBorder="1" applyAlignment="1" applyProtection="1">
      <alignment horizontal="left" vertical="center"/>
    </xf>
    <xf numFmtId="0" fontId="31" fillId="0" borderId="22" xfId="0" applyNumberFormat="1" applyFont="1" applyFill="1" applyBorder="1" applyAlignment="1" applyProtection="1">
      <alignment horizontal="center" vertical="center"/>
    </xf>
    <xf numFmtId="2" fontId="37" fillId="0" borderId="22" xfId="0" applyNumberFormat="1" applyFont="1" applyFill="1" applyBorder="1" applyAlignment="1" applyProtection="1">
      <alignment horizontal="center" vertical="center"/>
    </xf>
    <xf numFmtId="0" fontId="31" fillId="0" borderId="17" xfId="0" applyNumberFormat="1" applyFont="1" applyFill="1" applyBorder="1" applyAlignment="1" applyProtection="1">
      <alignment horizontal="center" vertical="center"/>
    </xf>
    <xf numFmtId="2" fontId="38" fillId="0" borderId="17" xfId="0" applyNumberFormat="1" applyFont="1" applyFill="1" applyBorder="1" applyAlignment="1" applyProtection="1">
      <alignment horizontal="center" vertical="center"/>
    </xf>
    <xf numFmtId="2" fontId="31" fillId="0" borderId="17" xfId="0" applyNumberFormat="1" applyFont="1" applyFill="1" applyBorder="1" applyAlignment="1" applyProtection="1">
      <alignment horizontal="center" vertical="center"/>
    </xf>
    <xf numFmtId="2" fontId="39" fillId="0" borderId="17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0" borderId="17" xfId="1" applyFont="1" applyBorder="1" applyAlignment="1">
      <alignment vertical="center" wrapText="1"/>
    </xf>
    <xf numFmtId="0" fontId="29" fillId="0" borderId="17" xfId="1" applyFont="1" applyBorder="1" applyAlignment="1">
      <alignment vertical="center" wrapText="1"/>
    </xf>
    <xf numFmtId="2" fontId="38" fillId="0" borderId="22" xfId="0" applyNumberFormat="1" applyFont="1" applyFill="1" applyBorder="1" applyAlignment="1" applyProtection="1">
      <alignment horizontal="center" vertical="center"/>
    </xf>
    <xf numFmtId="49" fontId="31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right"/>
    </xf>
    <xf numFmtId="0" fontId="31" fillId="0" borderId="3" xfId="0" applyNumberFormat="1" applyFont="1" applyFill="1" applyBorder="1" applyAlignment="1" applyProtection="1">
      <alignment horizontal="center" vertical="center"/>
    </xf>
    <xf numFmtId="0" fontId="31" fillId="0" borderId="3" xfId="0" applyNumberFormat="1" applyFont="1" applyFill="1" applyBorder="1" applyAlignment="1" applyProtection="1">
      <alignment horizontal="left" vertical="center"/>
    </xf>
    <xf numFmtId="170" fontId="31" fillId="0" borderId="3" xfId="0" applyNumberFormat="1" applyFont="1" applyFill="1" applyBorder="1" applyAlignment="1" applyProtection="1">
      <alignment horizontal="center" vertical="center"/>
    </xf>
    <xf numFmtId="170" fontId="31" fillId="0" borderId="3" xfId="0" applyNumberFormat="1" applyFont="1" applyFill="1" applyBorder="1" applyAlignment="1" applyProtection="1">
      <alignment horizontal="left" vertical="center"/>
    </xf>
    <xf numFmtId="0" fontId="31" fillId="0" borderId="17" xfId="0" applyNumberFormat="1" applyFont="1" applyFill="1" applyBorder="1" applyAlignment="1" applyProtection="1">
      <alignment horizontal="center"/>
    </xf>
    <xf numFmtId="49" fontId="31" fillId="0" borderId="17" xfId="0" applyNumberFormat="1" applyFont="1" applyFill="1" applyBorder="1" applyAlignment="1" applyProtection="1">
      <alignment horizontal="center"/>
    </xf>
    <xf numFmtId="0" fontId="40" fillId="0" borderId="17" xfId="0" applyNumberFormat="1" applyFont="1" applyFill="1" applyBorder="1" applyAlignment="1" applyProtection="1">
      <alignment horizontal="center"/>
    </xf>
    <xf numFmtId="49" fontId="31" fillId="0" borderId="17" xfId="0" applyNumberFormat="1" applyFont="1" applyFill="1" applyBorder="1" applyAlignment="1">
      <alignment horizontal="center"/>
    </xf>
    <xf numFmtId="49" fontId="31" fillId="0" borderId="18" xfId="0" applyNumberFormat="1" applyFont="1" applyFill="1" applyBorder="1" applyAlignment="1" applyProtection="1">
      <alignment horizontal="center"/>
    </xf>
    <xf numFmtId="49" fontId="40" fillId="0" borderId="19" xfId="0" applyNumberFormat="1" applyFont="1" applyFill="1" applyBorder="1" applyAlignment="1" applyProtection="1">
      <alignment horizontal="center"/>
    </xf>
    <xf numFmtId="49" fontId="31" fillId="0" borderId="20" xfId="0" applyNumberFormat="1" applyFont="1" applyFill="1" applyBorder="1" applyAlignment="1" applyProtection="1">
      <alignment horizontal="center"/>
    </xf>
    <xf numFmtId="0" fontId="40" fillId="0" borderId="19" xfId="0" applyNumberFormat="1" applyFont="1" applyFill="1" applyBorder="1" applyAlignment="1" applyProtection="1">
      <alignment horizontal="center"/>
    </xf>
    <xf numFmtId="49" fontId="40" fillId="0" borderId="19" xfId="0" applyNumberFormat="1" applyFont="1" applyFill="1" applyBorder="1" applyAlignment="1">
      <alignment horizontal="center"/>
    </xf>
    <xf numFmtId="49" fontId="40" fillId="0" borderId="17" xfId="0" applyNumberFormat="1" applyFont="1" applyFill="1" applyBorder="1" applyAlignment="1" applyProtection="1">
      <alignment horizontal="center"/>
    </xf>
    <xf numFmtId="0" fontId="31" fillId="0" borderId="18" xfId="0" applyNumberFormat="1" applyFont="1" applyFill="1" applyBorder="1" applyAlignment="1" applyProtection="1">
      <alignment horizontal="center"/>
    </xf>
    <xf numFmtId="49" fontId="40" fillId="0" borderId="17" xfId="0" applyNumberFormat="1" applyFont="1" applyFill="1" applyBorder="1" applyAlignment="1">
      <alignment horizontal="center"/>
    </xf>
    <xf numFmtId="170" fontId="18" fillId="0" borderId="3" xfId="0" applyNumberFormat="1" applyFont="1" applyFill="1" applyBorder="1" applyAlignment="1" applyProtection="1">
      <alignment horizontal="center" vertical="center"/>
    </xf>
    <xf numFmtId="2" fontId="41" fillId="0" borderId="17" xfId="0" applyNumberFormat="1" applyFont="1" applyFill="1" applyBorder="1" applyAlignment="1" applyProtection="1">
      <alignment horizontal="center" vertical="center"/>
    </xf>
    <xf numFmtId="0" fontId="26" fillId="0" borderId="17" xfId="0" applyNumberFormat="1" applyFont="1" applyFill="1" applyBorder="1" applyAlignment="1" applyProtection="1">
      <alignment horizontal="center"/>
    </xf>
    <xf numFmtId="2" fontId="41" fillId="0" borderId="22" xfId="0" applyNumberFormat="1" applyFont="1" applyFill="1" applyBorder="1" applyAlignment="1" applyProtection="1">
      <alignment horizontal="center" vertical="center"/>
    </xf>
    <xf numFmtId="2" fontId="35" fillId="0" borderId="17" xfId="0" applyNumberFormat="1" applyFont="1" applyFill="1" applyBorder="1" applyAlignment="1" applyProtection="1">
      <alignment horizontal="center" vertical="center"/>
    </xf>
    <xf numFmtId="0" fontId="25" fillId="0" borderId="17" xfId="0" applyNumberFormat="1" applyFont="1" applyFill="1" applyBorder="1" applyAlignment="1">
      <alignment horizontal="center"/>
    </xf>
    <xf numFmtId="2" fontId="25" fillId="0" borderId="19" xfId="0" applyNumberFormat="1" applyFont="1" applyFill="1" applyBorder="1" applyAlignment="1" applyProtection="1">
      <alignment horizontal="center"/>
    </xf>
    <xf numFmtId="0" fontId="35" fillId="0" borderId="19" xfId="0" applyNumberFormat="1" applyFont="1" applyFill="1" applyBorder="1" applyAlignment="1" applyProtection="1">
      <alignment horizontal="center"/>
    </xf>
    <xf numFmtId="0" fontId="31" fillId="0" borderId="0" xfId="0" applyFont="1" applyFill="1" applyAlignment="1">
      <alignment horizontal="left"/>
    </xf>
    <xf numFmtId="0" fontId="28" fillId="0" borderId="17" xfId="1" applyFont="1" applyFill="1" applyBorder="1" applyAlignment="1">
      <alignment horizontal="left" vertical="center" wrapText="1"/>
    </xf>
    <xf numFmtId="0" fontId="28" fillId="0" borderId="17" xfId="1" applyFont="1" applyBorder="1" applyAlignment="1">
      <alignment horizontal="left" vertical="center" wrapText="1"/>
    </xf>
    <xf numFmtId="0" fontId="29" fillId="0" borderId="17" xfId="0" applyFont="1" applyBorder="1" applyAlignment="1">
      <alignment horizontal="left" vertical="center" wrapText="1"/>
    </xf>
    <xf numFmtId="0" fontId="37" fillId="0" borderId="17" xfId="0" applyFont="1" applyBorder="1" applyAlignment="1">
      <alignment horizontal="left"/>
    </xf>
    <xf numFmtId="0" fontId="31" fillId="0" borderId="0" xfId="0" applyFont="1" applyFill="1" applyAlignment="1"/>
    <xf numFmtId="0" fontId="31" fillId="0" borderId="21" xfId="0" applyNumberFormat="1" applyFont="1" applyFill="1" applyBorder="1" applyAlignment="1" applyProtection="1">
      <alignment vertical="center"/>
    </xf>
    <xf numFmtId="0" fontId="37" fillId="0" borderId="17" xfId="0" applyFont="1" applyBorder="1" applyAlignment="1"/>
    <xf numFmtId="0" fontId="33" fillId="0" borderId="17" xfId="1" applyFont="1" applyBorder="1" applyAlignment="1">
      <alignment wrapText="1"/>
    </xf>
    <xf numFmtId="0" fontId="33" fillId="0" borderId="17" xfId="0" applyFont="1" applyBorder="1" applyAlignment="1"/>
    <xf numFmtId="170" fontId="34" fillId="0" borderId="17" xfId="1" applyNumberFormat="1" applyFont="1" applyBorder="1" applyAlignment="1">
      <alignment horizontal="center" wrapText="1"/>
    </xf>
    <xf numFmtId="0" fontId="33" fillId="0" borderId="17" xfId="1" applyFont="1" applyBorder="1" applyAlignment="1">
      <alignment horizontal="center" wrapText="1"/>
    </xf>
    <xf numFmtId="0" fontId="21" fillId="0" borderId="0" xfId="0" applyFont="1" applyFill="1" applyAlignment="1"/>
    <xf numFmtId="2" fontId="40" fillId="0" borderId="19" xfId="0" applyNumberFormat="1" applyFont="1" applyFill="1" applyBorder="1" applyAlignment="1" applyProtection="1">
      <alignment horizontal="center"/>
    </xf>
    <xf numFmtId="2" fontId="40" fillId="0" borderId="17" xfId="0" applyNumberFormat="1" applyFont="1" applyFill="1" applyBorder="1" applyAlignment="1" applyProtection="1">
      <alignment horizontal="center"/>
    </xf>
    <xf numFmtId="0" fontId="40" fillId="0" borderId="17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left"/>
    </xf>
    <xf numFmtId="0" fontId="33" fillId="0" borderId="17" xfId="1" applyFont="1" applyFill="1" applyBorder="1" applyAlignment="1">
      <alignment horizontal="left" vertical="center" wrapText="1"/>
    </xf>
    <xf numFmtId="0" fontId="17" fillId="0" borderId="17" xfId="0" applyFont="1" applyBorder="1" applyAlignment="1">
      <alignment horizontal="left"/>
    </xf>
    <xf numFmtId="0" fontId="33" fillId="0" borderId="17" xfId="1" applyFont="1" applyBorder="1" applyAlignment="1">
      <alignment horizontal="left" vertical="center" wrapText="1"/>
    </xf>
    <xf numFmtId="0" fontId="26" fillId="0" borderId="17" xfId="0" applyNumberFormat="1" applyFont="1" applyFill="1" applyBorder="1" applyAlignment="1" applyProtection="1">
      <alignment horizontal="center" vertical="center"/>
    </xf>
    <xf numFmtId="0" fontId="42" fillId="0" borderId="17" xfId="0" applyFont="1" applyFill="1" applyBorder="1" applyAlignment="1">
      <alignment horizontal="center" vertical="center"/>
    </xf>
    <xf numFmtId="0" fontId="38" fillId="0" borderId="17" xfId="0" applyNumberFormat="1" applyFont="1" applyFill="1" applyBorder="1" applyAlignment="1" applyProtection="1">
      <alignment horizontal="center" vertical="center"/>
    </xf>
    <xf numFmtId="0" fontId="38" fillId="0" borderId="17" xfId="0" applyFont="1" applyFill="1" applyBorder="1" applyAlignment="1">
      <alignment horizontal="center" vertical="center"/>
    </xf>
    <xf numFmtId="2" fontId="31" fillId="0" borderId="22" xfId="0" applyNumberFormat="1" applyFont="1" applyFill="1" applyBorder="1" applyAlignment="1" applyProtection="1">
      <alignment horizontal="center" vertical="center"/>
    </xf>
    <xf numFmtId="171" fontId="31" fillId="0" borderId="0" xfId="0" applyNumberFormat="1" applyFont="1" applyFill="1" applyBorder="1" applyAlignment="1" applyProtection="1">
      <alignment horizontal="left"/>
    </xf>
    <xf numFmtId="49" fontId="18" fillId="0" borderId="15" xfId="0" applyNumberFormat="1" applyFont="1" applyFill="1" applyBorder="1" applyAlignment="1" applyProtection="1">
      <alignment horizontal="center"/>
    </xf>
    <xf numFmtId="49" fontId="18" fillId="0" borderId="13" xfId="0" applyNumberFormat="1" applyFont="1" applyFill="1" applyBorder="1" applyAlignment="1" applyProtection="1">
      <alignment horizontal="center"/>
    </xf>
    <xf numFmtId="49" fontId="18" fillId="0" borderId="26" xfId="0" applyNumberFormat="1" applyFont="1" applyFill="1" applyBorder="1" applyAlignment="1" applyProtection="1">
      <alignment horizontal="center"/>
    </xf>
    <xf numFmtId="171" fontId="14" fillId="0" borderId="0" xfId="0" applyNumberFormat="1" applyFont="1" applyFill="1" applyBorder="1" applyAlignment="1" applyProtection="1">
      <alignment horizontal="left"/>
    </xf>
    <xf numFmtId="171" fontId="21" fillId="0" borderId="0" xfId="0" applyNumberFormat="1" applyFont="1" applyFill="1" applyBorder="1" applyAlignment="1" applyProtection="1">
      <alignment horizontal="left"/>
    </xf>
    <xf numFmtId="49" fontId="21" fillId="0" borderId="15" xfId="0" applyNumberFormat="1" applyFont="1" applyFill="1" applyBorder="1" applyAlignment="1" applyProtection="1">
      <alignment horizontal="center"/>
    </xf>
    <xf numFmtId="49" fontId="21" fillId="0" borderId="13" xfId="0" applyNumberFormat="1" applyFont="1" applyFill="1" applyBorder="1" applyAlignment="1" applyProtection="1">
      <alignment horizontal="center"/>
    </xf>
    <xf numFmtId="49" fontId="21" fillId="0" borderId="26" xfId="0" applyNumberFormat="1" applyFont="1" applyFill="1" applyBorder="1" applyAlignment="1" applyProtection="1">
      <alignment horizontal="center"/>
    </xf>
    <xf numFmtId="49" fontId="31" fillId="0" borderId="15" xfId="0" applyNumberFormat="1" applyFont="1" applyFill="1" applyBorder="1" applyAlignment="1" applyProtection="1">
      <alignment horizontal="center"/>
    </xf>
    <xf numFmtId="49" fontId="31" fillId="0" borderId="13" xfId="0" applyNumberFormat="1" applyFont="1" applyFill="1" applyBorder="1" applyAlignment="1" applyProtection="1">
      <alignment horizontal="center"/>
    </xf>
    <xf numFmtId="49" fontId="31" fillId="0" borderId="26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horizontal="left"/>
    </xf>
    <xf numFmtId="171" fontId="5" fillId="0" borderId="0" xfId="0" applyNumberFormat="1" applyFont="1" applyFill="1" applyBorder="1" applyAlignment="1" applyProtection="1">
      <alignment horizontal="left"/>
    </xf>
    <xf numFmtId="169" fontId="5" fillId="0" borderId="0" xfId="0" applyNumberFormat="1" applyFont="1" applyFill="1" applyBorder="1" applyAlignment="1" applyProtection="1">
      <alignment horizontal="left"/>
    </xf>
    <xf numFmtId="14" fontId="5" fillId="0" borderId="0" xfId="0" applyNumberFormat="1" applyFont="1" applyFill="1" applyBorder="1" applyAlignment="1" applyProtection="1">
      <alignment horizontal="left"/>
    </xf>
    <xf numFmtId="0" fontId="1" fillId="13" borderId="9" xfId="0" applyNumberFormat="1" applyFont="1" applyFill="1" applyBorder="1" applyAlignment="1" applyProtection="1">
      <alignment horizontal="center"/>
    </xf>
    <xf numFmtId="0" fontId="1" fillId="13" borderId="23" xfId="0" applyNumberFormat="1" applyFont="1" applyFill="1" applyBorder="1" applyAlignment="1" applyProtection="1">
      <alignment horizontal="center"/>
    </xf>
    <xf numFmtId="0" fontId="1" fillId="13" borderId="24" xfId="0" applyNumberFormat="1" applyFont="1" applyFill="1" applyBorder="1" applyAlignment="1" applyProtection="1">
      <alignment horizontal="center"/>
    </xf>
  </cellXfs>
  <cellStyles count="3">
    <cellStyle name="Įprastas" xfId="0" builtinId="0"/>
    <cellStyle name="Normal 2" xfId="1"/>
    <cellStyle name="Normal 3" xfId="2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7C7C7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6"/>
  <sheetViews>
    <sheetView zoomScaleSheetLayoutView="1" workbookViewId="0">
      <pane ySplit="1" topLeftCell="A2" activePane="bottomLeft" state="frozen"/>
      <selection activeCell="A2" sqref="A2"/>
      <selection pane="bottomLeft" activeCell="A2" sqref="A2"/>
    </sheetView>
  </sheetViews>
  <sheetFormatPr defaultColWidth="11.42578125" defaultRowHeight="15"/>
  <cols>
    <col min="1" max="1" width="7.140625" style="10" customWidth="1"/>
    <col min="2" max="3" width="8.140625" style="10" customWidth="1"/>
    <col min="4" max="4" width="8.140625" style="10" hidden="1" customWidth="1"/>
    <col min="5" max="5" width="20.28515625" style="13" hidden="1" customWidth="1"/>
    <col min="6" max="6" width="11.42578125" style="16" hidden="1" customWidth="1"/>
    <col min="7" max="7" width="10.85546875" style="13" hidden="1" customWidth="1"/>
    <col min="8" max="8" width="7" style="13" hidden="1" customWidth="1"/>
    <col min="9" max="9" width="9" style="13" hidden="1" customWidth="1"/>
    <col min="10" max="10" width="19.42578125" style="13" hidden="1" customWidth="1"/>
    <col min="11" max="11" width="8.42578125" style="10" customWidth="1"/>
    <col min="12" max="12" width="11.85546875" style="19" customWidth="1"/>
    <col min="13" max="13" width="14.7109375" style="13" customWidth="1"/>
    <col min="14" max="14" width="12" style="15" customWidth="1"/>
    <col min="15" max="15" width="10.28515625" style="11" customWidth="1"/>
    <col min="16" max="16" width="5.42578125" style="11" hidden="1" customWidth="1"/>
    <col min="17" max="17" width="14.85546875" style="13" hidden="1" customWidth="1"/>
    <col min="18" max="18" width="16.140625" style="11" customWidth="1"/>
    <col min="19" max="20" width="11.28515625" style="11" hidden="1" customWidth="1"/>
    <col min="21" max="21" width="14.85546875" style="11" hidden="1" customWidth="1"/>
    <col min="22" max="24" width="16.140625" style="11" hidden="1" customWidth="1"/>
    <col min="25" max="25" width="11.42578125" style="11" hidden="1" customWidth="1"/>
    <col min="26" max="26" width="15.28515625" style="11" customWidth="1"/>
    <col min="27" max="27" width="11.28515625" style="11" customWidth="1"/>
  </cols>
  <sheetData>
    <row r="1" spans="1:27">
      <c r="A1" s="10" t="s">
        <v>558</v>
      </c>
      <c r="B1" s="10" t="s">
        <v>559</v>
      </c>
      <c r="C1" s="10" t="s">
        <v>402</v>
      </c>
      <c r="D1" s="8" t="s">
        <v>558</v>
      </c>
      <c r="E1" s="14" t="s">
        <v>560</v>
      </c>
      <c r="F1" s="22" t="s">
        <v>561</v>
      </c>
      <c r="G1" s="14" t="s">
        <v>562</v>
      </c>
      <c r="H1" s="14" t="s">
        <v>563</v>
      </c>
      <c r="I1" s="14" t="s">
        <v>564</v>
      </c>
      <c r="J1" s="14" t="s">
        <v>565</v>
      </c>
      <c r="K1" s="10" t="s">
        <v>566</v>
      </c>
      <c r="L1" s="19" t="s">
        <v>568</v>
      </c>
      <c r="M1" s="13" t="s">
        <v>569</v>
      </c>
      <c r="N1" s="15" t="s">
        <v>570</v>
      </c>
      <c r="O1" s="11" t="s">
        <v>562</v>
      </c>
      <c r="P1" s="11" t="s">
        <v>563</v>
      </c>
      <c r="Q1" s="13" t="s">
        <v>564</v>
      </c>
      <c r="R1" s="11" t="s">
        <v>571</v>
      </c>
      <c r="S1" s="11" t="s">
        <v>572</v>
      </c>
      <c r="T1" s="11" t="s">
        <v>573</v>
      </c>
      <c r="U1" s="6" t="s">
        <v>575</v>
      </c>
      <c r="V1" s="6" t="s">
        <v>437</v>
      </c>
      <c r="W1" s="6"/>
      <c r="X1" s="6"/>
      <c r="Y1" s="6" t="s">
        <v>439</v>
      </c>
      <c r="Z1" s="11" t="s">
        <v>440</v>
      </c>
      <c r="AA1" s="11" t="s">
        <v>442</v>
      </c>
    </row>
    <row r="2" spans="1:27">
      <c r="A2" s="23">
        <v>1</v>
      </c>
      <c r="B2" s="10">
        <v>566</v>
      </c>
      <c r="C2" s="10" t="s">
        <v>448</v>
      </c>
      <c r="D2" s="10" t="str">
        <f t="shared" ref="D2:D65" si="0">CONCATENATE(C2,B2)</f>
        <v>m566</v>
      </c>
      <c r="E2" s="13" t="str">
        <f t="shared" ref="E2:E65" si="1">CONCATENATE(U2," ",V2)</f>
        <v>Skaistė Daškevičiūtė</v>
      </c>
      <c r="F2" s="16">
        <f t="shared" ref="F2:F65" si="2">IF(ISBLANK(N2)," ",N2)</f>
        <v>36321</v>
      </c>
      <c r="G2" s="13" t="str">
        <f t="shared" ref="G2:G65" si="3">CONCATENATE(Y2," ",K2)</f>
        <v xml:space="preserve">Klaipėda </v>
      </c>
      <c r="H2" s="13" t="str">
        <f t="shared" ref="H2:H65" si="4">IF(ISBLANK(P2)," ",P2)</f>
        <v xml:space="preserve"> </v>
      </c>
      <c r="I2" s="13" t="str">
        <f t="shared" ref="I2:I65" si="5">IF(ISBLANK(Q2)," ",Q2)</f>
        <v xml:space="preserve"> </v>
      </c>
      <c r="J2" s="13" t="str">
        <f t="shared" ref="J2:J65" si="6">IF(ISBLANK(R2)," ",R2)</f>
        <v>J.R.Beržinskai</v>
      </c>
      <c r="L2" s="19" t="s">
        <v>487</v>
      </c>
      <c r="M2" s="13" t="s">
        <v>488</v>
      </c>
      <c r="N2" s="15">
        <v>36321</v>
      </c>
      <c r="O2" s="11" t="s">
        <v>450</v>
      </c>
      <c r="R2" s="11" t="s">
        <v>489</v>
      </c>
      <c r="U2" s="11" t="str">
        <f t="shared" ref="U2:U65" si="7">IF(ISBLANK(L2),"",PROPER(L2))</f>
        <v>Skaistė</v>
      </c>
      <c r="V2" s="11" t="str">
        <f t="shared" ref="V2:V65" si="8">IF(ISBLANK(M2),"",PROPER(M2))</f>
        <v>Daškevičiūtė</v>
      </c>
      <c r="Y2" s="11" t="str">
        <f t="shared" ref="Y2:Y65" si="9">IF(ISBLANK(N2),"",PROPER(O2))</f>
        <v>Klaipėda</v>
      </c>
    </row>
    <row r="3" spans="1:27">
      <c r="A3" s="23">
        <v>2</v>
      </c>
      <c r="B3" s="10">
        <v>407</v>
      </c>
      <c r="C3" s="10" t="s">
        <v>448</v>
      </c>
      <c r="D3" s="10" t="str">
        <f t="shared" si="0"/>
        <v>m407</v>
      </c>
      <c r="E3" s="13" t="str">
        <f t="shared" si="1"/>
        <v>Arūnė Norvilaitė</v>
      </c>
      <c r="F3" s="16">
        <f t="shared" si="2"/>
        <v>35991</v>
      </c>
      <c r="G3" s="13" t="str">
        <f t="shared" si="3"/>
        <v xml:space="preserve">Klaipėda </v>
      </c>
      <c r="H3" s="13" t="str">
        <f t="shared" si="4"/>
        <v xml:space="preserve"> </v>
      </c>
      <c r="I3" s="13" t="str">
        <f t="shared" si="5"/>
        <v xml:space="preserve"> </v>
      </c>
      <c r="J3" s="13" t="str">
        <f t="shared" si="6"/>
        <v>J.R.Beržinskai</v>
      </c>
      <c r="L3" s="19" t="s">
        <v>524</v>
      </c>
      <c r="M3" s="13" t="s">
        <v>525</v>
      </c>
      <c r="N3" s="15">
        <v>35991</v>
      </c>
      <c r="O3" s="11" t="s">
        <v>450</v>
      </c>
      <c r="R3" s="11" t="s">
        <v>489</v>
      </c>
      <c r="U3" s="11" t="str">
        <f t="shared" si="7"/>
        <v>Arūnė</v>
      </c>
      <c r="V3" s="11" t="str">
        <f t="shared" si="8"/>
        <v>Norvilaitė</v>
      </c>
      <c r="Y3" s="11" t="str">
        <f t="shared" si="9"/>
        <v>Klaipėda</v>
      </c>
    </row>
    <row r="4" spans="1:27">
      <c r="A4" s="23">
        <v>3</v>
      </c>
      <c r="B4" s="10">
        <v>750</v>
      </c>
      <c r="C4" s="10" t="s">
        <v>448</v>
      </c>
      <c r="D4" s="10" t="str">
        <f t="shared" si="0"/>
        <v>m750</v>
      </c>
      <c r="E4" s="13" t="str">
        <f t="shared" si="1"/>
        <v>Justina Petrutytė</v>
      </c>
      <c r="F4" s="16">
        <f t="shared" si="2"/>
        <v>36861</v>
      </c>
      <c r="G4" s="13" t="str">
        <f t="shared" si="3"/>
        <v xml:space="preserve">Klaipėda </v>
      </c>
      <c r="H4" s="13" t="str">
        <f t="shared" si="4"/>
        <v xml:space="preserve"> </v>
      </c>
      <c r="I4" s="13" t="str">
        <f t="shared" si="5"/>
        <v xml:space="preserve"> </v>
      </c>
      <c r="J4" s="13" t="str">
        <f t="shared" si="6"/>
        <v>J.R.Beržinskai</v>
      </c>
      <c r="L4" s="19" t="s">
        <v>262</v>
      </c>
      <c r="M4" s="13" t="s">
        <v>537</v>
      </c>
      <c r="N4" s="15">
        <v>36861</v>
      </c>
      <c r="O4" s="11" t="s">
        <v>450</v>
      </c>
      <c r="R4" s="11" t="s">
        <v>489</v>
      </c>
      <c r="U4" s="11" t="str">
        <f t="shared" si="7"/>
        <v>Justina</v>
      </c>
      <c r="V4" s="11" t="str">
        <f t="shared" si="8"/>
        <v>Petrutytė</v>
      </c>
      <c r="Y4" s="11" t="str">
        <f t="shared" si="9"/>
        <v>Klaipėda</v>
      </c>
    </row>
    <row r="5" spans="1:27">
      <c r="A5" s="23">
        <v>4</v>
      </c>
      <c r="B5" s="10">
        <v>751</v>
      </c>
      <c r="C5" s="10" t="s">
        <v>448</v>
      </c>
      <c r="D5" s="10" t="str">
        <f t="shared" si="0"/>
        <v>m751</v>
      </c>
      <c r="E5" s="13" t="str">
        <f t="shared" si="1"/>
        <v>Kotryna Petrutytė</v>
      </c>
      <c r="F5" s="16">
        <f t="shared" si="2"/>
        <v>36861</v>
      </c>
      <c r="G5" s="13" t="str">
        <f t="shared" si="3"/>
        <v xml:space="preserve">Klaipėda </v>
      </c>
      <c r="H5" s="13" t="str">
        <f t="shared" si="4"/>
        <v xml:space="preserve"> </v>
      </c>
      <c r="I5" s="13" t="str">
        <f t="shared" si="5"/>
        <v xml:space="preserve"> </v>
      </c>
      <c r="J5" s="13" t="str">
        <f t="shared" si="6"/>
        <v>J.R.Beržinskai</v>
      </c>
      <c r="L5" s="19" t="s">
        <v>311</v>
      </c>
      <c r="M5" s="13" t="s">
        <v>537</v>
      </c>
      <c r="N5" s="15">
        <v>36861</v>
      </c>
      <c r="O5" s="11" t="s">
        <v>450</v>
      </c>
      <c r="R5" s="11" t="s">
        <v>489</v>
      </c>
      <c r="U5" s="11" t="str">
        <f t="shared" si="7"/>
        <v>Kotryna</v>
      </c>
      <c r="V5" s="11" t="str">
        <f t="shared" si="8"/>
        <v>Petrutytė</v>
      </c>
      <c r="Y5" s="11" t="str">
        <f t="shared" si="9"/>
        <v>Klaipėda</v>
      </c>
    </row>
    <row r="6" spans="1:27">
      <c r="A6" s="23">
        <v>5</v>
      </c>
      <c r="B6" s="10">
        <v>565</v>
      </c>
      <c r="C6" s="10" t="s">
        <v>448</v>
      </c>
      <c r="D6" s="10" t="str">
        <f t="shared" si="0"/>
        <v>m565</v>
      </c>
      <c r="E6" s="13" t="str">
        <f t="shared" si="1"/>
        <v>Rasa Antanavičiūtė</v>
      </c>
      <c r="F6" s="16">
        <f t="shared" si="2"/>
        <v>35882</v>
      </c>
      <c r="G6" s="13" t="str">
        <f t="shared" si="3"/>
        <v xml:space="preserve">Klaipėda </v>
      </c>
      <c r="H6" s="13" t="str">
        <f t="shared" si="4"/>
        <v xml:space="preserve"> </v>
      </c>
      <c r="I6" s="13" t="str">
        <f t="shared" si="5"/>
        <v xml:space="preserve"> </v>
      </c>
      <c r="J6" s="13" t="str">
        <f t="shared" si="6"/>
        <v>J.R.Beržinskai</v>
      </c>
      <c r="L6" s="19" t="s">
        <v>339</v>
      </c>
      <c r="M6" s="13" t="s">
        <v>340</v>
      </c>
      <c r="N6" s="15">
        <v>35882</v>
      </c>
      <c r="O6" s="11" t="s">
        <v>450</v>
      </c>
      <c r="R6" s="11" t="s">
        <v>489</v>
      </c>
      <c r="U6" s="11" t="str">
        <f t="shared" si="7"/>
        <v>Rasa</v>
      </c>
      <c r="V6" s="11" t="str">
        <f t="shared" si="8"/>
        <v>Antanavičiūtė</v>
      </c>
      <c r="Y6" s="11" t="str">
        <f t="shared" si="9"/>
        <v>Klaipėda</v>
      </c>
    </row>
    <row r="7" spans="1:27">
      <c r="A7" s="23">
        <v>6</v>
      </c>
      <c r="B7" s="10">
        <v>569</v>
      </c>
      <c r="C7" s="10" t="s">
        <v>567</v>
      </c>
      <c r="D7" s="10" t="str">
        <f t="shared" si="0"/>
        <v>v569</v>
      </c>
      <c r="E7" s="13" t="str">
        <f t="shared" si="1"/>
        <v>Rokas Pabrėža</v>
      </c>
      <c r="F7" s="16">
        <f t="shared" si="2"/>
        <v>35878</v>
      </c>
      <c r="G7" s="13" t="str">
        <f t="shared" si="3"/>
        <v xml:space="preserve">Klaipėda </v>
      </c>
      <c r="H7" s="13" t="str">
        <f t="shared" si="4"/>
        <v xml:space="preserve"> </v>
      </c>
      <c r="I7" s="13" t="str">
        <f t="shared" si="5"/>
        <v xml:space="preserve"> </v>
      </c>
      <c r="J7" s="13" t="str">
        <f t="shared" si="6"/>
        <v>J.R.Beržinskai</v>
      </c>
      <c r="L7" s="19" t="s">
        <v>527</v>
      </c>
      <c r="M7" s="13" t="s">
        <v>364</v>
      </c>
      <c r="N7" s="15">
        <v>35878</v>
      </c>
      <c r="O7" s="11" t="s">
        <v>450</v>
      </c>
      <c r="R7" s="11" t="s">
        <v>489</v>
      </c>
      <c r="U7" s="11" t="str">
        <f t="shared" si="7"/>
        <v>Rokas</v>
      </c>
      <c r="V7" s="11" t="str">
        <f t="shared" si="8"/>
        <v>Pabrėža</v>
      </c>
      <c r="Y7" s="11" t="str">
        <f t="shared" si="9"/>
        <v>Klaipėda</v>
      </c>
    </row>
    <row r="8" spans="1:27">
      <c r="A8" s="23">
        <v>7</v>
      </c>
      <c r="B8" s="10">
        <v>149</v>
      </c>
      <c r="C8" s="10" t="s">
        <v>448</v>
      </c>
      <c r="D8" s="10" t="str">
        <f t="shared" si="0"/>
        <v>m149</v>
      </c>
      <c r="E8" s="13" t="str">
        <f t="shared" si="1"/>
        <v>Klaudija Lukošiutė</v>
      </c>
      <c r="F8" s="16">
        <f t="shared" si="2"/>
        <v>36060</v>
      </c>
      <c r="G8" s="13" t="str">
        <f t="shared" si="3"/>
        <v xml:space="preserve">Klaipėda </v>
      </c>
      <c r="H8" s="13" t="str">
        <f t="shared" si="4"/>
        <v xml:space="preserve"> </v>
      </c>
      <c r="I8" s="13" t="str">
        <f t="shared" si="5"/>
        <v xml:space="preserve"> </v>
      </c>
      <c r="J8" s="13" t="str">
        <f t="shared" si="6"/>
        <v>K.Kozlovienė</v>
      </c>
      <c r="L8" s="19" t="s">
        <v>385</v>
      </c>
      <c r="M8" s="13" t="s">
        <v>386</v>
      </c>
      <c r="N8" s="15">
        <v>36060</v>
      </c>
      <c r="O8" s="11" t="s">
        <v>450</v>
      </c>
      <c r="R8" s="11" t="s">
        <v>475</v>
      </c>
      <c r="U8" s="11" t="str">
        <f t="shared" si="7"/>
        <v>Klaudija</v>
      </c>
      <c r="V8" s="11" t="str">
        <f t="shared" si="8"/>
        <v>Lukošiutė</v>
      </c>
      <c r="Y8" s="11" t="str">
        <f t="shared" si="9"/>
        <v>Klaipėda</v>
      </c>
    </row>
    <row r="9" spans="1:27">
      <c r="A9" s="23">
        <v>8</v>
      </c>
      <c r="B9" s="10">
        <v>190</v>
      </c>
      <c r="C9" s="10" t="s">
        <v>448</v>
      </c>
      <c r="D9" s="10" t="str">
        <f t="shared" si="0"/>
        <v>m190</v>
      </c>
      <c r="E9" s="13" t="str">
        <f t="shared" si="1"/>
        <v>Iveta Dobrovolskytė</v>
      </c>
      <c r="F9" s="16">
        <f t="shared" si="2"/>
        <v>36348</v>
      </c>
      <c r="G9" s="13" t="str">
        <f t="shared" si="3"/>
        <v xml:space="preserve">Klaipėda </v>
      </c>
      <c r="H9" s="13" t="str">
        <f t="shared" si="4"/>
        <v xml:space="preserve"> </v>
      </c>
      <c r="I9" s="13" t="str">
        <f t="shared" si="5"/>
        <v xml:space="preserve"> </v>
      </c>
      <c r="J9" s="13" t="str">
        <f t="shared" si="6"/>
        <v>K.Kozlovienė</v>
      </c>
      <c r="L9" s="19" t="s">
        <v>473</v>
      </c>
      <c r="M9" s="13" t="s">
        <v>474</v>
      </c>
      <c r="N9" s="15">
        <v>36348</v>
      </c>
      <c r="O9" s="11" t="s">
        <v>450</v>
      </c>
      <c r="R9" s="11" t="s">
        <v>475</v>
      </c>
      <c r="U9" s="11" t="str">
        <f t="shared" si="7"/>
        <v>Iveta</v>
      </c>
      <c r="V9" s="11" t="str">
        <f t="shared" si="8"/>
        <v>Dobrovolskytė</v>
      </c>
      <c r="Y9" s="11" t="str">
        <f t="shared" si="9"/>
        <v>Klaipėda</v>
      </c>
    </row>
    <row r="10" spans="1:27">
      <c r="A10" s="23">
        <v>9</v>
      </c>
      <c r="B10" s="10">
        <v>155</v>
      </c>
      <c r="C10" s="10" t="s">
        <v>567</v>
      </c>
      <c r="D10" s="10" t="str">
        <f t="shared" si="0"/>
        <v>v155</v>
      </c>
      <c r="E10" s="13" t="str">
        <f t="shared" si="1"/>
        <v>Lukas Urniežius</v>
      </c>
      <c r="F10" s="16">
        <f t="shared" si="2"/>
        <v>35799</v>
      </c>
      <c r="G10" s="13" t="str">
        <f t="shared" si="3"/>
        <v xml:space="preserve">Klaipėda </v>
      </c>
      <c r="H10" s="13" t="str">
        <f t="shared" si="4"/>
        <v xml:space="preserve"> </v>
      </c>
      <c r="I10" s="13" t="str">
        <f t="shared" si="5"/>
        <v xml:space="preserve"> </v>
      </c>
      <c r="J10" s="13" t="str">
        <f t="shared" si="6"/>
        <v>A.Šilauskas</v>
      </c>
      <c r="L10" s="19" t="s">
        <v>497</v>
      </c>
      <c r="M10" s="13" t="s">
        <v>517</v>
      </c>
      <c r="N10" s="15">
        <v>35799</v>
      </c>
      <c r="O10" s="11" t="s">
        <v>450</v>
      </c>
      <c r="R10" s="11" t="s">
        <v>464</v>
      </c>
      <c r="U10" s="11" t="str">
        <f t="shared" si="7"/>
        <v>Lukas</v>
      </c>
      <c r="V10" s="11" t="str">
        <f t="shared" si="8"/>
        <v>Urniežius</v>
      </c>
      <c r="Y10" s="11" t="str">
        <f t="shared" si="9"/>
        <v>Klaipėda</v>
      </c>
    </row>
    <row r="11" spans="1:27">
      <c r="A11" s="23">
        <v>10</v>
      </c>
      <c r="B11" s="10">
        <v>300</v>
      </c>
      <c r="C11" s="10" t="s">
        <v>567</v>
      </c>
      <c r="D11" s="10" t="str">
        <f t="shared" si="0"/>
        <v>v300</v>
      </c>
      <c r="E11" s="13" t="str">
        <f t="shared" si="1"/>
        <v>Mantas Tičkus</v>
      </c>
      <c r="F11" s="16">
        <f t="shared" si="2"/>
        <v>35818</v>
      </c>
      <c r="G11" s="13" t="str">
        <f t="shared" si="3"/>
        <v xml:space="preserve">Klaipėda </v>
      </c>
      <c r="H11" s="13" t="str">
        <f t="shared" si="4"/>
        <v xml:space="preserve"> </v>
      </c>
      <c r="I11" s="13" t="str">
        <f t="shared" si="5"/>
        <v xml:space="preserve"> </v>
      </c>
      <c r="J11" s="13" t="str">
        <f t="shared" si="6"/>
        <v>A.Šilauskas</v>
      </c>
      <c r="L11" s="19" t="s">
        <v>509</v>
      </c>
      <c r="M11" s="13" t="s">
        <v>273</v>
      </c>
      <c r="N11" s="15">
        <v>35818</v>
      </c>
      <c r="O11" s="11" t="s">
        <v>450</v>
      </c>
      <c r="R11" s="11" t="s">
        <v>464</v>
      </c>
      <c r="U11" s="11" t="str">
        <f t="shared" si="7"/>
        <v>Mantas</v>
      </c>
      <c r="V11" s="11" t="str">
        <f t="shared" si="8"/>
        <v>Tičkus</v>
      </c>
      <c r="Y11" s="11" t="str">
        <f t="shared" si="9"/>
        <v>Klaipėda</v>
      </c>
    </row>
    <row r="12" spans="1:27">
      <c r="A12" s="23">
        <v>11</v>
      </c>
      <c r="B12" s="10">
        <v>334</v>
      </c>
      <c r="C12" s="10" t="s">
        <v>567</v>
      </c>
      <c r="D12" s="10" t="str">
        <f t="shared" si="0"/>
        <v>v334</v>
      </c>
      <c r="E12" s="13" t="str">
        <f t="shared" si="1"/>
        <v>Augustinas Baltramiejūnas</v>
      </c>
      <c r="F12" s="16">
        <f t="shared" si="2"/>
        <v>36519</v>
      </c>
      <c r="G12" s="13" t="str">
        <f t="shared" si="3"/>
        <v xml:space="preserve">Klaipėda </v>
      </c>
      <c r="H12" s="13" t="str">
        <f t="shared" si="4"/>
        <v xml:space="preserve"> </v>
      </c>
      <c r="I12" s="13" t="str">
        <f t="shared" si="5"/>
        <v xml:space="preserve"> </v>
      </c>
      <c r="J12" s="13" t="str">
        <f t="shared" si="6"/>
        <v>A.Šilauskas</v>
      </c>
      <c r="L12" s="19" t="s">
        <v>304</v>
      </c>
      <c r="M12" s="13" t="s">
        <v>305</v>
      </c>
      <c r="N12" s="15">
        <v>36519</v>
      </c>
      <c r="O12" s="11" t="s">
        <v>450</v>
      </c>
      <c r="R12" s="11" t="s">
        <v>464</v>
      </c>
      <c r="U12" s="11" t="str">
        <f t="shared" si="7"/>
        <v>Augustinas</v>
      </c>
      <c r="V12" s="11" t="str">
        <f t="shared" si="8"/>
        <v>Baltramiejūnas</v>
      </c>
      <c r="Y12" s="11" t="str">
        <f t="shared" si="9"/>
        <v>Klaipėda</v>
      </c>
    </row>
    <row r="13" spans="1:27">
      <c r="A13" s="23">
        <v>12</v>
      </c>
      <c r="B13" s="10">
        <v>396</v>
      </c>
      <c r="C13" s="10" t="s">
        <v>448</v>
      </c>
      <c r="D13" s="10" t="str">
        <f t="shared" si="0"/>
        <v>m396</v>
      </c>
      <c r="E13" s="13" t="str">
        <f t="shared" si="1"/>
        <v>Enrika Ragainytė</v>
      </c>
      <c r="F13" s="16">
        <f t="shared" si="2"/>
        <v>36572</v>
      </c>
      <c r="G13" s="13" t="str">
        <f t="shared" si="3"/>
        <v xml:space="preserve">Klaipėda </v>
      </c>
      <c r="H13" s="13" t="str">
        <f t="shared" si="4"/>
        <v xml:space="preserve"> </v>
      </c>
      <c r="I13" s="13" t="str">
        <f t="shared" si="5"/>
        <v xml:space="preserve"> </v>
      </c>
      <c r="J13" s="13" t="str">
        <f t="shared" si="6"/>
        <v>A.Šilauskas</v>
      </c>
      <c r="L13" s="19" t="s">
        <v>331</v>
      </c>
      <c r="M13" s="13" t="s">
        <v>332</v>
      </c>
      <c r="N13" s="15">
        <v>36572</v>
      </c>
      <c r="O13" s="11" t="s">
        <v>450</v>
      </c>
      <c r="R13" s="11" t="s">
        <v>464</v>
      </c>
      <c r="U13" s="11" t="str">
        <f t="shared" si="7"/>
        <v>Enrika</v>
      </c>
      <c r="V13" s="11" t="str">
        <f t="shared" si="8"/>
        <v>Ragainytė</v>
      </c>
      <c r="Y13" s="11" t="str">
        <f t="shared" si="9"/>
        <v>Klaipėda</v>
      </c>
    </row>
    <row r="14" spans="1:27">
      <c r="A14" s="23">
        <v>13</v>
      </c>
      <c r="B14" s="10">
        <v>402</v>
      </c>
      <c r="C14" s="10" t="s">
        <v>448</v>
      </c>
      <c r="D14" s="10" t="str">
        <f t="shared" si="0"/>
        <v>m402</v>
      </c>
      <c r="E14" s="13" t="str">
        <f t="shared" si="1"/>
        <v>Ugnė Rukštelytė</v>
      </c>
      <c r="F14" s="16">
        <f t="shared" si="2"/>
        <v>36185</v>
      </c>
      <c r="G14" s="13" t="str">
        <f t="shared" si="3"/>
        <v xml:space="preserve">Klaipėda </v>
      </c>
      <c r="H14" s="13" t="str">
        <f t="shared" si="4"/>
        <v xml:space="preserve"> </v>
      </c>
      <c r="I14" s="13" t="str">
        <f t="shared" si="5"/>
        <v xml:space="preserve"> </v>
      </c>
      <c r="J14" s="13" t="str">
        <f t="shared" si="6"/>
        <v>A.Šilauskas</v>
      </c>
      <c r="L14" s="19" t="s">
        <v>514</v>
      </c>
      <c r="M14" s="13" t="s">
        <v>358</v>
      </c>
      <c r="N14" s="15">
        <v>36185</v>
      </c>
      <c r="O14" s="11" t="s">
        <v>450</v>
      </c>
      <c r="R14" s="11" t="s">
        <v>464</v>
      </c>
      <c r="U14" s="11" t="str">
        <f t="shared" si="7"/>
        <v>Ugnė</v>
      </c>
      <c r="V14" s="11" t="str">
        <f t="shared" si="8"/>
        <v>Rukštelytė</v>
      </c>
      <c r="Y14" s="11" t="str">
        <f t="shared" si="9"/>
        <v>Klaipėda</v>
      </c>
    </row>
    <row r="15" spans="1:27">
      <c r="A15" s="23">
        <v>14</v>
      </c>
      <c r="B15" s="10">
        <v>405</v>
      </c>
      <c r="C15" s="10" t="s">
        <v>448</v>
      </c>
      <c r="D15" s="10" t="str">
        <f t="shared" si="0"/>
        <v>m405</v>
      </c>
      <c r="E15" s="13" t="str">
        <f t="shared" si="1"/>
        <v>Agnė Karečkaitė</v>
      </c>
      <c r="F15" s="16">
        <f t="shared" si="2"/>
        <v>36514</v>
      </c>
      <c r="G15" s="13" t="str">
        <f t="shared" si="3"/>
        <v xml:space="preserve">Klaipėda </v>
      </c>
      <c r="H15" s="13" t="str">
        <f t="shared" si="4"/>
        <v xml:space="preserve"> </v>
      </c>
      <c r="I15" s="13" t="str">
        <f t="shared" si="5"/>
        <v xml:space="preserve"> </v>
      </c>
      <c r="J15" s="13" t="str">
        <f t="shared" si="6"/>
        <v>A.Šilauskas</v>
      </c>
      <c r="L15" s="19" t="s">
        <v>380</v>
      </c>
      <c r="M15" s="13" t="s">
        <v>381</v>
      </c>
      <c r="N15" s="15">
        <v>36514</v>
      </c>
      <c r="O15" s="11" t="s">
        <v>450</v>
      </c>
      <c r="R15" s="11" t="s">
        <v>464</v>
      </c>
      <c r="U15" s="11" t="str">
        <f t="shared" si="7"/>
        <v>Agnė</v>
      </c>
      <c r="V15" s="11" t="str">
        <f t="shared" si="8"/>
        <v>Karečkaitė</v>
      </c>
      <c r="Y15" s="11" t="str">
        <f t="shared" si="9"/>
        <v>Klaipėda</v>
      </c>
    </row>
    <row r="16" spans="1:27">
      <c r="A16" s="23">
        <v>15</v>
      </c>
      <c r="B16" s="10">
        <v>465</v>
      </c>
      <c r="C16" s="10" t="s">
        <v>448</v>
      </c>
      <c r="D16" s="10" t="str">
        <f t="shared" si="0"/>
        <v>m465</v>
      </c>
      <c r="E16" s="13" t="str">
        <f t="shared" si="1"/>
        <v>Goda Baikštytė</v>
      </c>
      <c r="F16" s="16">
        <f t="shared" si="2"/>
        <v>36637</v>
      </c>
      <c r="G16" s="13" t="str">
        <f t="shared" si="3"/>
        <v xml:space="preserve">Klaipėda </v>
      </c>
      <c r="H16" s="13" t="str">
        <f t="shared" si="4"/>
        <v xml:space="preserve"> </v>
      </c>
      <c r="I16" s="13" t="str">
        <f t="shared" si="5"/>
        <v xml:space="preserve"> </v>
      </c>
      <c r="J16" s="13" t="str">
        <f t="shared" si="6"/>
        <v>A.Šilauskas</v>
      </c>
      <c r="L16" s="19" t="s">
        <v>462</v>
      </c>
      <c r="M16" s="13" t="s">
        <v>463</v>
      </c>
      <c r="N16" s="15">
        <v>36637</v>
      </c>
      <c r="O16" s="11" t="s">
        <v>450</v>
      </c>
      <c r="R16" s="11" t="s">
        <v>464</v>
      </c>
      <c r="U16" s="11" t="str">
        <f t="shared" si="7"/>
        <v>Goda</v>
      </c>
      <c r="V16" s="11" t="str">
        <f t="shared" si="8"/>
        <v>Baikštytė</v>
      </c>
      <c r="Y16" s="11" t="str">
        <f t="shared" si="9"/>
        <v>Klaipėda</v>
      </c>
    </row>
    <row r="17" spans="1:25">
      <c r="A17" s="23">
        <v>16</v>
      </c>
      <c r="B17" s="10">
        <v>403</v>
      </c>
      <c r="C17" s="10" t="s">
        <v>448</v>
      </c>
      <c r="D17" s="10" t="str">
        <f t="shared" si="0"/>
        <v>m403</v>
      </c>
      <c r="E17" s="13" t="str">
        <f t="shared" si="1"/>
        <v>Lijana Gedminaitė</v>
      </c>
      <c r="F17" s="16">
        <f t="shared" si="2"/>
        <v>36154</v>
      </c>
      <c r="G17" s="13" t="str">
        <f t="shared" si="3"/>
        <v xml:space="preserve">Klaipėda </v>
      </c>
      <c r="H17" s="13" t="str">
        <f t="shared" si="4"/>
        <v xml:space="preserve"> </v>
      </c>
      <c r="I17" s="13" t="str">
        <f t="shared" si="5"/>
        <v xml:space="preserve"> </v>
      </c>
      <c r="J17" s="13" t="str">
        <f t="shared" si="6"/>
        <v>A.Šilauskas</v>
      </c>
      <c r="L17" s="19" t="s">
        <v>507</v>
      </c>
      <c r="M17" s="13" t="s">
        <v>508</v>
      </c>
      <c r="N17" s="15">
        <v>36154</v>
      </c>
      <c r="O17" s="11" t="s">
        <v>450</v>
      </c>
      <c r="R17" s="11" t="s">
        <v>464</v>
      </c>
      <c r="U17" s="11" t="str">
        <f t="shared" si="7"/>
        <v>Lijana</v>
      </c>
      <c r="V17" s="11" t="str">
        <f t="shared" si="8"/>
        <v>Gedminaitė</v>
      </c>
      <c r="Y17" s="11" t="str">
        <f t="shared" si="9"/>
        <v>Klaipėda</v>
      </c>
    </row>
    <row r="18" spans="1:25">
      <c r="A18" s="23">
        <v>17</v>
      </c>
      <c r="B18" s="10">
        <v>548</v>
      </c>
      <c r="C18" s="10" t="s">
        <v>448</v>
      </c>
      <c r="D18" s="10" t="str">
        <f t="shared" si="0"/>
        <v>m548</v>
      </c>
      <c r="E18" s="13" t="str">
        <f t="shared" si="1"/>
        <v>Justina Žemgulytė</v>
      </c>
      <c r="F18" s="16">
        <f t="shared" si="2"/>
        <v>35887</v>
      </c>
      <c r="G18" s="13" t="str">
        <f t="shared" si="3"/>
        <v xml:space="preserve">Klaipėda </v>
      </c>
      <c r="H18" s="13" t="str">
        <f t="shared" si="4"/>
        <v xml:space="preserve"> </v>
      </c>
      <c r="I18" s="13" t="str">
        <f t="shared" si="5"/>
        <v xml:space="preserve"> </v>
      </c>
      <c r="J18" s="13" t="str">
        <f t="shared" si="6"/>
        <v>L.Milikauskaitė</v>
      </c>
      <c r="L18" s="19" t="s">
        <v>262</v>
      </c>
      <c r="M18" s="13" t="s">
        <v>263</v>
      </c>
      <c r="N18" s="15">
        <v>35887</v>
      </c>
      <c r="O18" s="11" t="s">
        <v>450</v>
      </c>
      <c r="R18" s="11" t="s">
        <v>264</v>
      </c>
      <c r="U18" s="11" t="str">
        <f t="shared" si="7"/>
        <v>Justina</v>
      </c>
      <c r="V18" s="11" t="str">
        <f t="shared" si="8"/>
        <v>Žemgulytė</v>
      </c>
      <c r="Y18" s="11" t="str">
        <f t="shared" si="9"/>
        <v>Klaipėda</v>
      </c>
    </row>
    <row r="19" spans="1:25">
      <c r="A19" s="23">
        <v>18</v>
      </c>
      <c r="B19" s="10" t="s">
        <v>552</v>
      </c>
      <c r="C19" s="10" t="s">
        <v>448</v>
      </c>
      <c r="D19" s="10" t="str">
        <f t="shared" si="0"/>
        <v>m227kl</v>
      </c>
      <c r="E19" s="13" t="str">
        <f t="shared" si="1"/>
        <v>Ieva Rainytė</v>
      </c>
      <c r="F19" s="16">
        <f t="shared" si="2"/>
        <v>36223</v>
      </c>
      <c r="G19" s="13" t="str">
        <f t="shared" si="3"/>
        <v xml:space="preserve">Klaipėda </v>
      </c>
      <c r="H19" s="13" t="str">
        <f t="shared" si="4"/>
        <v xml:space="preserve"> </v>
      </c>
      <c r="I19" s="13" t="str">
        <f t="shared" si="5"/>
        <v xml:space="preserve"> </v>
      </c>
      <c r="J19" s="13" t="str">
        <f t="shared" si="6"/>
        <v>L.Milikauskaitė</v>
      </c>
      <c r="L19" s="19" t="s">
        <v>553</v>
      </c>
      <c r="M19" s="13" t="s">
        <v>554</v>
      </c>
      <c r="N19" s="15">
        <v>36223</v>
      </c>
      <c r="O19" s="11" t="s">
        <v>450</v>
      </c>
      <c r="R19" s="11" t="s">
        <v>264</v>
      </c>
      <c r="U19" s="11" t="str">
        <f t="shared" si="7"/>
        <v>Ieva</v>
      </c>
      <c r="V19" s="11" t="str">
        <f t="shared" si="8"/>
        <v>Rainytė</v>
      </c>
      <c r="Y19" s="11" t="str">
        <f t="shared" si="9"/>
        <v>Klaipėda</v>
      </c>
    </row>
    <row r="20" spans="1:25">
      <c r="A20" s="23">
        <v>19</v>
      </c>
      <c r="B20" s="10">
        <v>740</v>
      </c>
      <c r="C20" s="10" t="s">
        <v>448</v>
      </c>
      <c r="D20" s="10" t="str">
        <f t="shared" si="0"/>
        <v>m740</v>
      </c>
      <c r="E20" s="13" t="str">
        <f t="shared" si="1"/>
        <v>Ieva Jurevičiūtė</v>
      </c>
      <c r="F20" s="16">
        <f t="shared" si="2"/>
        <v>35927</v>
      </c>
      <c r="G20" s="13" t="str">
        <f t="shared" si="3"/>
        <v xml:space="preserve">Klaipėda </v>
      </c>
      <c r="H20" s="13" t="str">
        <f t="shared" si="4"/>
        <v xml:space="preserve"> </v>
      </c>
      <c r="I20" s="13" t="str">
        <f t="shared" si="5"/>
        <v xml:space="preserve"> </v>
      </c>
      <c r="J20" s="13" t="str">
        <f t="shared" si="6"/>
        <v>L.Milikauskaitė</v>
      </c>
      <c r="L20" s="19" t="s">
        <v>553</v>
      </c>
      <c r="M20" s="13" t="s">
        <v>324</v>
      </c>
      <c r="N20" s="15">
        <v>35927</v>
      </c>
      <c r="O20" s="11" t="s">
        <v>450</v>
      </c>
      <c r="R20" s="11" t="s">
        <v>264</v>
      </c>
      <c r="U20" s="11" t="str">
        <f t="shared" si="7"/>
        <v>Ieva</v>
      </c>
      <c r="V20" s="11" t="str">
        <f t="shared" si="8"/>
        <v>Jurevičiūtė</v>
      </c>
      <c r="Y20" s="11" t="str">
        <f t="shared" si="9"/>
        <v>Klaipėda</v>
      </c>
    </row>
    <row r="21" spans="1:25">
      <c r="A21" s="23">
        <v>20</v>
      </c>
      <c r="B21" s="10">
        <v>607</v>
      </c>
      <c r="C21" s="10" t="s">
        <v>567</v>
      </c>
      <c r="D21" s="10" t="str">
        <f t="shared" si="0"/>
        <v>v607</v>
      </c>
      <c r="E21" s="13" t="str">
        <f t="shared" si="1"/>
        <v>Lukas Valančiauskis</v>
      </c>
      <c r="F21" s="16">
        <f t="shared" si="2"/>
        <v>36242</v>
      </c>
      <c r="G21" s="13" t="str">
        <f t="shared" si="3"/>
        <v xml:space="preserve">Klaipėda </v>
      </c>
      <c r="H21" s="13" t="str">
        <f t="shared" si="4"/>
        <v xml:space="preserve"> </v>
      </c>
      <c r="I21" s="13" t="str">
        <f t="shared" si="5"/>
        <v xml:space="preserve"> </v>
      </c>
      <c r="J21" s="13" t="str">
        <f t="shared" si="6"/>
        <v>D.D.Senkai</v>
      </c>
      <c r="L21" s="19" t="s">
        <v>497</v>
      </c>
      <c r="M21" s="13" t="s">
        <v>351</v>
      </c>
      <c r="N21" s="15">
        <v>36242</v>
      </c>
      <c r="O21" s="11" t="s">
        <v>450</v>
      </c>
      <c r="R21" s="11" t="s">
        <v>352</v>
      </c>
      <c r="U21" s="11" t="str">
        <f t="shared" si="7"/>
        <v>Lukas</v>
      </c>
      <c r="V21" s="11" t="str">
        <f t="shared" si="8"/>
        <v>Valančiauskis</v>
      </c>
      <c r="Y21" s="11" t="str">
        <f t="shared" si="9"/>
        <v>Klaipėda</v>
      </c>
    </row>
    <row r="22" spans="1:25">
      <c r="A22" s="23">
        <v>21</v>
      </c>
      <c r="B22" s="10">
        <v>590</v>
      </c>
      <c r="C22" s="10" t="s">
        <v>567</v>
      </c>
      <c r="D22" s="10" t="str">
        <f t="shared" si="0"/>
        <v>v590</v>
      </c>
      <c r="E22" s="13" t="str">
        <f t="shared" si="1"/>
        <v>Arnas Olcvikas</v>
      </c>
      <c r="F22" s="16">
        <f t="shared" si="2"/>
        <v>35918</v>
      </c>
      <c r="G22" s="13" t="str">
        <f t="shared" si="3"/>
        <v xml:space="preserve">Klaipėda </v>
      </c>
      <c r="H22" s="13" t="str">
        <f t="shared" si="4"/>
        <v xml:space="preserve"> </v>
      </c>
      <c r="I22" s="13" t="str">
        <f t="shared" si="5"/>
        <v xml:space="preserve"> </v>
      </c>
      <c r="J22" s="13" t="str">
        <f t="shared" si="6"/>
        <v>L.Bružas</v>
      </c>
      <c r="L22" s="19" t="s">
        <v>374</v>
      </c>
      <c r="M22" s="13" t="s">
        <v>375</v>
      </c>
      <c r="N22" s="15">
        <v>35918</v>
      </c>
      <c r="O22" s="11" t="s">
        <v>450</v>
      </c>
      <c r="R22" s="11" t="s">
        <v>496</v>
      </c>
      <c r="U22" s="11" t="str">
        <f t="shared" si="7"/>
        <v>Arnas</v>
      </c>
      <c r="V22" s="11" t="str">
        <f t="shared" si="8"/>
        <v>Olcvikas</v>
      </c>
      <c r="Y22" s="11" t="str">
        <f t="shared" si="9"/>
        <v>Klaipėda</v>
      </c>
    </row>
    <row r="23" spans="1:25">
      <c r="A23" s="23">
        <v>22</v>
      </c>
      <c r="B23" s="10">
        <v>612</v>
      </c>
      <c r="C23" s="10" t="s">
        <v>567</v>
      </c>
      <c r="D23" s="10" t="str">
        <f t="shared" si="0"/>
        <v>v612</v>
      </c>
      <c r="E23" s="13" t="str">
        <f t="shared" si="1"/>
        <v>Domantas Nutautas</v>
      </c>
      <c r="F23" s="16">
        <f t="shared" si="2"/>
        <v>36393</v>
      </c>
      <c r="G23" s="13" t="str">
        <f t="shared" si="3"/>
        <v xml:space="preserve">Klaipėda </v>
      </c>
      <c r="H23" s="13" t="str">
        <f t="shared" si="4"/>
        <v xml:space="preserve"> </v>
      </c>
      <c r="I23" s="13" t="str">
        <f t="shared" si="5"/>
        <v xml:space="preserve"> </v>
      </c>
      <c r="J23" s="13" t="str">
        <f t="shared" si="6"/>
        <v>L Bružas</v>
      </c>
      <c r="L23" s="19" t="s">
        <v>447</v>
      </c>
      <c r="M23" s="13" t="s">
        <v>449</v>
      </c>
      <c r="N23" s="15">
        <v>36393</v>
      </c>
      <c r="O23" s="11" t="s">
        <v>450</v>
      </c>
      <c r="R23" s="11" t="s">
        <v>451</v>
      </c>
      <c r="U23" s="11" t="str">
        <f t="shared" si="7"/>
        <v>Domantas</v>
      </c>
      <c r="V23" s="11" t="str">
        <f t="shared" si="8"/>
        <v>Nutautas</v>
      </c>
      <c r="Y23" s="11" t="str">
        <f t="shared" si="9"/>
        <v>Klaipėda</v>
      </c>
    </row>
    <row r="24" spans="1:25">
      <c r="A24" s="23">
        <v>23</v>
      </c>
      <c r="B24" s="10">
        <v>589</v>
      </c>
      <c r="C24" s="10" t="s">
        <v>567</v>
      </c>
      <c r="D24" s="10" t="str">
        <f t="shared" si="0"/>
        <v>v589</v>
      </c>
      <c r="E24" s="13" t="str">
        <f t="shared" si="1"/>
        <v>Aivaras Gudauskas</v>
      </c>
      <c r="F24" s="16">
        <f t="shared" si="2"/>
        <v>36340</v>
      </c>
      <c r="G24" s="13" t="str">
        <f t="shared" si="3"/>
        <v xml:space="preserve">Klaipėda </v>
      </c>
      <c r="H24" s="13" t="str">
        <f t="shared" si="4"/>
        <v xml:space="preserve"> </v>
      </c>
      <c r="I24" s="13" t="str">
        <f t="shared" si="5"/>
        <v xml:space="preserve"> </v>
      </c>
      <c r="J24" s="13" t="str">
        <f t="shared" si="6"/>
        <v>L.Bružas</v>
      </c>
      <c r="L24" s="19" t="s">
        <v>494</v>
      </c>
      <c r="M24" s="13" t="s">
        <v>495</v>
      </c>
      <c r="N24" s="15">
        <v>36340</v>
      </c>
      <c r="O24" s="11" t="s">
        <v>450</v>
      </c>
      <c r="R24" s="11" t="s">
        <v>496</v>
      </c>
      <c r="U24" s="11" t="str">
        <f t="shared" si="7"/>
        <v>Aivaras</v>
      </c>
      <c r="V24" s="11" t="str">
        <f t="shared" si="8"/>
        <v>Gudauskas</v>
      </c>
      <c r="Y24" s="11" t="str">
        <f t="shared" si="9"/>
        <v>Klaipėda</v>
      </c>
    </row>
    <row r="25" spans="1:25">
      <c r="A25" s="23">
        <v>24</v>
      </c>
      <c r="B25" s="10">
        <v>592</v>
      </c>
      <c r="C25" s="10" t="s">
        <v>567</v>
      </c>
      <c r="D25" s="10" t="str">
        <f t="shared" si="0"/>
        <v>v592</v>
      </c>
      <c r="E25" s="13" t="str">
        <f t="shared" si="1"/>
        <v>Ignas Damulis</v>
      </c>
      <c r="F25" s="16">
        <f t="shared" si="2"/>
        <v>36065</v>
      </c>
      <c r="G25" s="13" t="str">
        <f t="shared" si="3"/>
        <v xml:space="preserve">Klaipėda </v>
      </c>
      <c r="H25" s="13" t="str">
        <f t="shared" si="4"/>
        <v xml:space="preserve"> </v>
      </c>
      <c r="I25" s="13" t="str">
        <f t="shared" si="5"/>
        <v xml:space="preserve"> </v>
      </c>
      <c r="J25" s="13" t="str">
        <f t="shared" si="6"/>
        <v>L.Bružas</v>
      </c>
      <c r="L25" s="19" t="s">
        <v>512</v>
      </c>
      <c r="M25" s="13" t="s">
        <v>529</v>
      </c>
      <c r="N25" s="15">
        <v>36065</v>
      </c>
      <c r="O25" s="11" t="s">
        <v>450</v>
      </c>
      <c r="R25" s="11" t="s">
        <v>496</v>
      </c>
      <c r="U25" s="11" t="str">
        <f t="shared" si="7"/>
        <v>Ignas</v>
      </c>
      <c r="V25" s="11" t="str">
        <f t="shared" si="8"/>
        <v>Damulis</v>
      </c>
      <c r="Y25" s="11" t="str">
        <f t="shared" si="9"/>
        <v>Klaipėda</v>
      </c>
    </row>
    <row r="26" spans="1:25">
      <c r="A26" s="23">
        <v>25</v>
      </c>
      <c r="B26" s="10">
        <v>587</v>
      </c>
      <c r="C26" s="10" t="s">
        <v>448</v>
      </c>
      <c r="D26" s="10" t="str">
        <f t="shared" si="0"/>
        <v>m587</v>
      </c>
      <c r="E26" s="13" t="str">
        <f t="shared" si="1"/>
        <v>Diana Lisovskytė</v>
      </c>
      <c r="F26" s="16">
        <f t="shared" si="2"/>
        <v>35823</v>
      </c>
      <c r="G26" s="13" t="str">
        <f t="shared" si="3"/>
        <v xml:space="preserve">Klaipėda </v>
      </c>
      <c r="H26" s="13" t="str">
        <f t="shared" si="4"/>
        <v xml:space="preserve"> </v>
      </c>
      <c r="I26" s="13" t="str">
        <f t="shared" si="5"/>
        <v xml:space="preserve"> </v>
      </c>
      <c r="J26" s="13" t="str">
        <f t="shared" si="6"/>
        <v>L.Bružas</v>
      </c>
      <c r="L26" s="19" t="s">
        <v>542</v>
      </c>
      <c r="M26" s="13" t="s">
        <v>543</v>
      </c>
      <c r="N26" s="15">
        <v>35823</v>
      </c>
      <c r="O26" s="11" t="s">
        <v>450</v>
      </c>
      <c r="R26" s="11" t="s">
        <v>496</v>
      </c>
      <c r="U26" s="11" t="str">
        <f t="shared" si="7"/>
        <v>Diana</v>
      </c>
      <c r="V26" s="11" t="str">
        <f t="shared" si="8"/>
        <v>Lisovskytė</v>
      </c>
      <c r="Y26" s="11" t="str">
        <f t="shared" si="9"/>
        <v>Klaipėda</v>
      </c>
    </row>
    <row r="27" spans="1:25">
      <c r="A27" s="23">
        <v>26</v>
      </c>
      <c r="B27" s="10">
        <v>658</v>
      </c>
      <c r="C27" s="10" t="s">
        <v>567</v>
      </c>
      <c r="D27" s="10" t="str">
        <f t="shared" si="0"/>
        <v>v658</v>
      </c>
      <c r="E27" s="13" t="str">
        <f t="shared" si="1"/>
        <v>Glieb Fiodorov</v>
      </c>
      <c r="F27" s="16">
        <f t="shared" si="2"/>
        <v>36409</v>
      </c>
      <c r="G27" s="13" t="str">
        <f t="shared" si="3"/>
        <v xml:space="preserve">Klaipėda </v>
      </c>
      <c r="H27" s="13" t="str">
        <f t="shared" si="4"/>
        <v xml:space="preserve"> </v>
      </c>
      <c r="I27" s="13" t="str">
        <f t="shared" si="5"/>
        <v xml:space="preserve"> </v>
      </c>
      <c r="J27" s="13" t="str">
        <f t="shared" si="6"/>
        <v>J.Martinkus</v>
      </c>
      <c r="L27" s="19" t="s">
        <v>316</v>
      </c>
      <c r="M27" s="13" t="s">
        <v>317</v>
      </c>
      <c r="N27" s="15">
        <v>36409</v>
      </c>
      <c r="O27" s="11" t="s">
        <v>450</v>
      </c>
      <c r="R27" s="11" t="s">
        <v>486</v>
      </c>
      <c r="U27" s="11" t="str">
        <f t="shared" si="7"/>
        <v>Glieb</v>
      </c>
      <c r="V27" s="11" t="str">
        <f t="shared" si="8"/>
        <v>Fiodorov</v>
      </c>
      <c r="Y27" s="11" t="str">
        <f t="shared" si="9"/>
        <v>Klaipėda</v>
      </c>
    </row>
    <row r="28" spans="1:25">
      <c r="A28" s="23">
        <v>27</v>
      </c>
      <c r="B28" s="10">
        <v>684</v>
      </c>
      <c r="C28" s="10" t="s">
        <v>567</v>
      </c>
      <c r="D28" s="10" t="str">
        <f t="shared" si="0"/>
        <v>v684</v>
      </c>
      <c r="E28" s="13" t="str">
        <f t="shared" si="1"/>
        <v>Arminas Čečkauskas</v>
      </c>
      <c r="F28" s="16">
        <f t="shared" si="2"/>
        <v>35932</v>
      </c>
      <c r="G28" s="13" t="str">
        <f t="shared" si="3"/>
        <v xml:space="preserve">Klaipėda </v>
      </c>
      <c r="H28" s="13" t="str">
        <f t="shared" si="4"/>
        <v xml:space="preserve"> </v>
      </c>
      <c r="I28" s="13" t="str">
        <f t="shared" si="5"/>
        <v xml:space="preserve"> </v>
      </c>
      <c r="J28" s="13" t="str">
        <f t="shared" si="6"/>
        <v>R.V.Murašovai</v>
      </c>
      <c r="L28" s="19" t="s">
        <v>344</v>
      </c>
      <c r="M28" s="13" t="s">
        <v>345</v>
      </c>
      <c r="N28" s="15">
        <v>35932</v>
      </c>
      <c r="O28" s="11" t="s">
        <v>450</v>
      </c>
      <c r="R28" s="11" t="s">
        <v>346</v>
      </c>
      <c r="U28" s="11" t="str">
        <f t="shared" si="7"/>
        <v>Arminas</v>
      </c>
      <c r="V28" s="11" t="str">
        <f t="shared" si="8"/>
        <v>Čečkauskas</v>
      </c>
      <c r="Y28" s="11" t="str">
        <f t="shared" si="9"/>
        <v>Klaipėda</v>
      </c>
    </row>
    <row r="29" spans="1:25">
      <c r="A29" s="23">
        <v>28</v>
      </c>
      <c r="B29" s="10">
        <v>563</v>
      </c>
      <c r="C29" s="10" t="s">
        <v>567</v>
      </c>
      <c r="D29" s="10" t="str">
        <f t="shared" si="0"/>
        <v>v563</v>
      </c>
      <c r="E29" s="13" t="str">
        <f t="shared" si="1"/>
        <v>Matas Šniepas</v>
      </c>
      <c r="F29" s="16">
        <f t="shared" si="2"/>
        <v>35285</v>
      </c>
      <c r="G29" s="13" t="str">
        <f t="shared" si="3"/>
        <v>Klaipėda bk</v>
      </c>
      <c r="H29" s="13" t="str">
        <f t="shared" si="4"/>
        <v xml:space="preserve"> </v>
      </c>
      <c r="I29" s="13" t="str">
        <f t="shared" si="5"/>
        <v xml:space="preserve"> </v>
      </c>
      <c r="J29" s="13" t="str">
        <f t="shared" si="6"/>
        <v>J.Martinkus</v>
      </c>
      <c r="K29" s="10" t="s">
        <v>483</v>
      </c>
      <c r="L29" s="19" t="s">
        <v>265</v>
      </c>
      <c r="M29" s="13" t="s">
        <v>369</v>
      </c>
      <c r="N29" s="15">
        <v>35285</v>
      </c>
      <c r="O29" s="11" t="s">
        <v>450</v>
      </c>
      <c r="R29" s="11" t="s">
        <v>486</v>
      </c>
      <c r="U29" s="11" t="str">
        <f t="shared" si="7"/>
        <v>Matas</v>
      </c>
      <c r="V29" s="11" t="str">
        <f t="shared" si="8"/>
        <v>Šniepas</v>
      </c>
      <c r="Y29" s="11" t="str">
        <f t="shared" si="9"/>
        <v>Klaipėda</v>
      </c>
    </row>
    <row r="30" spans="1:25">
      <c r="A30" s="23">
        <v>29</v>
      </c>
      <c r="B30" s="10">
        <v>350</v>
      </c>
      <c r="C30" s="10" t="s">
        <v>567</v>
      </c>
      <c r="D30" s="10" t="str">
        <f t="shared" si="0"/>
        <v>v350</v>
      </c>
      <c r="E30" s="13" t="str">
        <f t="shared" si="1"/>
        <v>Osvaldas Gedrimas</v>
      </c>
      <c r="F30" s="16">
        <f t="shared" si="2"/>
        <v>35328</v>
      </c>
      <c r="G30" s="13" t="str">
        <f t="shared" si="3"/>
        <v>Klaipėda bk</v>
      </c>
      <c r="H30" s="13" t="str">
        <f t="shared" si="4"/>
        <v xml:space="preserve"> </v>
      </c>
      <c r="I30" s="13" t="str">
        <f t="shared" si="5"/>
        <v xml:space="preserve"> </v>
      </c>
      <c r="J30" s="13" t="str">
        <f t="shared" si="6"/>
        <v>J.R.Beržinskai, J.Martinkus</v>
      </c>
      <c r="K30" s="10" t="s">
        <v>483</v>
      </c>
      <c r="L30" s="19" t="s">
        <v>490</v>
      </c>
      <c r="M30" s="13" t="s">
        <v>162</v>
      </c>
      <c r="N30" s="15">
        <v>35328</v>
      </c>
      <c r="O30" s="11" t="s">
        <v>450</v>
      </c>
      <c r="R30" s="11" t="s">
        <v>163</v>
      </c>
      <c r="U30" s="11" t="str">
        <f t="shared" si="7"/>
        <v>Osvaldas</v>
      </c>
      <c r="V30" s="11" t="str">
        <f t="shared" si="8"/>
        <v>Gedrimas</v>
      </c>
      <c r="Y30" s="11" t="str">
        <f t="shared" si="9"/>
        <v>Klaipėda</v>
      </c>
    </row>
    <row r="31" spans="1:25">
      <c r="A31" s="23">
        <v>30</v>
      </c>
      <c r="B31" s="10">
        <v>630</v>
      </c>
      <c r="C31" s="10" t="s">
        <v>567</v>
      </c>
      <c r="D31" s="10" t="str">
        <f t="shared" si="0"/>
        <v>v630</v>
      </c>
      <c r="E31" s="13" t="str">
        <f t="shared" si="1"/>
        <v>Vladislav Tupčienko</v>
      </c>
      <c r="F31" s="16">
        <f t="shared" si="2"/>
        <v>35357</v>
      </c>
      <c r="G31" s="13" t="str">
        <f t="shared" si="3"/>
        <v>Klaipėda bk</v>
      </c>
      <c r="H31" s="13" t="str">
        <f t="shared" si="4"/>
        <v xml:space="preserve"> </v>
      </c>
      <c r="I31" s="13" t="str">
        <f t="shared" si="5"/>
        <v xml:space="preserve"> </v>
      </c>
      <c r="J31" s="13" t="str">
        <f t="shared" si="6"/>
        <v>J.Martinkus</v>
      </c>
      <c r="K31" s="10" t="s">
        <v>483</v>
      </c>
      <c r="L31" s="19" t="s">
        <v>484</v>
      </c>
      <c r="M31" s="13" t="s">
        <v>485</v>
      </c>
      <c r="N31" s="15">
        <v>35357</v>
      </c>
      <c r="O31" s="11" t="s">
        <v>450</v>
      </c>
      <c r="R31" s="11" t="s">
        <v>486</v>
      </c>
      <c r="U31" s="11" t="str">
        <f t="shared" si="7"/>
        <v>Vladislav</v>
      </c>
      <c r="V31" s="11" t="str">
        <f t="shared" si="8"/>
        <v>Tupčienko</v>
      </c>
      <c r="Y31" s="11" t="str">
        <f t="shared" si="9"/>
        <v>Klaipėda</v>
      </c>
    </row>
    <row r="32" spans="1:25">
      <c r="A32" s="23">
        <v>31</v>
      </c>
      <c r="B32" s="10">
        <v>554</v>
      </c>
      <c r="C32" s="10" t="s">
        <v>448</v>
      </c>
      <c r="D32" s="10" t="str">
        <f t="shared" si="0"/>
        <v>m554</v>
      </c>
      <c r="E32" s="13" t="str">
        <f t="shared" si="1"/>
        <v>Gintarė Griciūtė</v>
      </c>
      <c r="F32" s="16">
        <f t="shared" si="2"/>
        <v>36853</v>
      </c>
      <c r="G32" s="13" t="str">
        <f t="shared" si="3"/>
        <v xml:space="preserve">Klaipėda </v>
      </c>
      <c r="H32" s="13" t="str">
        <f t="shared" si="4"/>
        <v xml:space="preserve"> </v>
      </c>
      <c r="I32" s="13" t="str">
        <f t="shared" si="5"/>
        <v xml:space="preserve"> </v>
      </c>
      <c r="J32" s="13" t="str">
        <f t="shared" si="6"/>
        <v>A.Vilčinskienė, R.Adomaitienė</v>
      </c>
      <c r="L32" s="19" t="s">
        <v>522</v>
      </c>
      <c r="M32" s="13" t="s">
        <v>523</v>
      </c>
      <c r="N32" s="15">
        <v>36853</v>
      </c>
      <c r="O32" s="11" t="s">
        <v>450</v>
      </c>
      <c r="R32" s="11" t="s">
        <v>461</v>
      </c>
      <c r="U32" s="11" t="str">
        <f t="shared" si="7"/>
        <v>Gintarė</v>
      </c>
      <c r="V32" s="11" t="str">
        <f t="shared" si="8"/>
        <v>Griciūtė</v>
      </c>
      <c r="Y32" s="11" t="str">
        <f t="shared" si="9"/>
        <v>Klaipėda</v>
      </c>
    </row>
    <row r="33" spans="1:25">
      <c r="A33" s="23">
        <v>32</v>
      </c>
      <c r="B33" s="10" t="s">
        <v>535</v>
      </c>
      <c r="C33" s="10" t="s">
        <v>448</v>
      </c>
      <c r="D33" s="10" t="str">
        <f t="shared" si="0"/>
        <v>m266kl</v>
      </c>
      <c r="E33" s="13" t="str">
        <f t="shared" si="1"/>
        <v>Karolina Krasnovaitė</v>
      </c>
      <c r="F33" s="16">
        <f t="shared" si="2"/>
        <v>36601</v>
      </c>
      <c r="G33" s="13" t="str">
        <f t="shared" si="3"/>
        <v xml:space="preserve">Klaipėda </v>
      </c>
      <c r="H33" s="13" t="str">
        <f t="shared" si="4"/>
        <v xml:space="preserve"> </v>
      </c>
      <c r="I33" s="13" t="str">
        <f t="shared" si="5"/>
        <v xml:space="preserve"> </v>
      </c>
      <c r="J33" s="13" t="str">
        <f t="shared" si="6"/>
        <v>A.Vilčinskienė, R.Adomaitienė</v>
      </c>
      <c r="L33" s="19" t="s">
        <v>505</v>
      </c>
      <c r="M33" s="13" t="s">
        <v>536</v>
      </c>
      <c r="N33" s="15">
        <v>36601</v>
      </c>
      <c r="O33" s="11" t="s">
        <v>450</v>
      </c>
      <c r="R33" s="11" t="s">
        <v>461</v>
      </c>
      <c r="U33" s="11" t="str">
        <f t="shared" si="7"/>
        <v>Karolina</v>
      </c>
      <c r="V33" s="11" t="str">
        <f t="shared" si="8"/>
        <v>Krasnovaitė</v>
      </c>
      <c r="Y33" s="11" t="str">
        <f t="shared" si="9"/>
        <v>Klaipėda</v>
      </c>
    </row>
    <row r="34" spans="1:25">
      <c r="A34" s="23">
        <v>33</v>
      </c>
      <c r="B34" s="10">
        <v>471</v>
      </c>
      <c r="C34" s="10" t="s">
        <v>448</v>
      </c>
      <c r="D34" s="10" t="str">
        <f t="shared" si="0"/>
        <v>m471</v>
      </c>
      <c r="E34" s="13" t="str">
        <f t="shared" si="1"/>
        <v>Aistė Ričkutė</v>
      </c>
      <c r="F34" s="16">
        <f t="shared" si="2"/>
        <v>36061</v>
      </c>
      <c r="G34" s="13" t="str">
        <f t="shared" si="3"/>
        <v xml:space="preserve">Klaipėda </v>
      </c>
      <c r="H34" s="13" t="str">
        <f t="shared" si="4"/>
        <v xml:space="preserve"> </v>
      </c>
      <c r="I34" s="13" t="str">
        <f t="shared" si="5"/>
        <v xml:space="preserve"> </v>
      </c>
      <c r="J34" s="13" t="str">
        <f t="shared" si="6"/>
        <v>A.Vilčinskienė, R.Adomaitienė</v>
      </c>
      <c r="L34" s="19" t="s">
        <v>501</v>
      </c>
      <c r="M34" s="13" t="s">
        <v>310</v>
      </c>
      <c r="N34" s="15">
        <v>36061</v>
      </c>
      <c r="O34" s="11" t="s">
        <v>450</v>
      </c>
      <c r="R34" s="11" t="s">
        <v>461</v>
      </c>
      <c r="U34" s="11" t="str">
        <f t="shared" si="7"/>
        <v>Aistė</v>
      </c>
      <c r="V34" s="11" t="str">
        <f t="shared" si="8"/>
        <v>Ričkutė</v>
      </c>
      <c r="Y34" s="11" t="str">
        <f t="shared" si="9"/>
        <v>Klaipėda</v>
      </c>
    </row>
    <row r="35" spans="1:25">
      <c r="A35" s="23">
        <v>34</v>
      </c>
      <c r="B35" s="10">
        <v>636</v>
      </c>
      <c r="C35" s="10" t="s">
        <v>448</v>
      </c>
      <c r="D35" s="10" t="str">
        <f t="shared" si="0"/>
        <v>m636</v>
      </c>
      <c r="E35" s="13" t="str">
        <f t="shared" si="1"/>
        <v>Žaneta Levkovič</v>
      </c>
      <c r="F35" s="16">
        <f t="shared" si="2"/>
        <v>36059</v>
      </c>
      <c r="G35" s="13" t="str">
        <f t="shared" si="3"/>
        <v xml:space="preserve">Klaipėda </v>
      </c>
      <c r="H35" s="13" t="str">
        <f t="shared" si="4"/>
        <v xml:space="preserve"> </v>
      </c>
      <c r="I35" s="13" t="str">
        <f t="shared" si="5"/>
        <v xml:space="preserve"> </v>
      </c>
      <c r="J35" s="13" t="str">
        <f t="shared" si="6"/>
        <v>A.Vilčinskienė, R.Adomaiitenė</v>
      </c>
      <c r="L35" s="19" t="s">
        <v>336</v>
      </c>
      <c r="M35" s="13" t="s">
        <v>337</v>
      </c>
      <c r="N35" s="15">
        <v>36059</v>
      </c>
      <c r="O35" s="11" t="s">
        <v>450</v>
      </c>
      <c r="R35" s="11" t="s">
        <v>338</v>
      </c>
      <c r="U35" s="11" t="str">
        <f t="shared" si="7"/>
        <v>Žaneta</v>
      </c>
      <c r="V35" s="11" t="str">
        <f t="shared" si="8"/>
        <v>Levkovič</v>
      </c>
      <c r="Y35" s="11" t="str">
        <f t="shared" si="9"/>
        <v>Klaipėda</v>
      </c>
    </row>
    <row r="36" spans="1:25">
      <c r="A36" s="23">
        <v>35</v>
      </c>
      <c r="B36" s="10">
        <v>710</v>
      </c>
      <c r="C36" s="10" t="s">
        <v>567</v>
      </c>
      <c r="D36" s="10" t="str">
        <f t="shared" si="0"/>
        <v>v710</v>
      </c>
      <c r="E36" s="13" t="str">
        <f t="shared" si="1"/>
        <v>Benas Šeštauskas</v>
      </c>
      <c r="F36" s="16">
        <f t="shared" si="2"/>
        <v>35924</v>
      </c>
      <c r="G36" s="13" t="str">
        <f t="shared" si="3"/>
        <v xml:space="preserve">Klaipėda </v>
      </c>
      <c r="H36" s="13" t="str">
        <f t="shared" si="4"/>
        <v xml:space="preserve"> </v>
      </c>
      <c r="I36" s="13" t="str">
        <f t="shared" si="5"/>
        <v xml:space="preserve"> </v>
      </c>
      <c r="J36" s="13" t="str">
        <f t="shared" si="6"/>
        <v>A.Vilčinskienė, R.Adomaitienė</v>
      </c>
      <c r="L36" s="19" t="s">
        <v>362</v>
      </c>
      <c r="M36" s="13" t="s">
        <v>363</v>
      </c>
      <c r="N36" s="15">
        <v>35924</v>
      </c>
      <c r="O36" s="11" t="s">
        <v>450</v>
      </c>
      <c r="R36" s="11" t="s">
        <v>461</v>
      </c>
      <c r="U36" s="11" t="str">
        <f t="shared" si="7"/>
        <v>Benas</v>
      </c>
      <c r="V36" s="11" t="str">
        <f t="shared" si="8"/>
        <v>Šeštauskas</v>
      </c>
      <c r="Y36" s="11" t="str">
        <f t="shared" si="9"/>
        <v>Klaipėda</v>
      </c>
    </row>
    <row r="37" spans="1:25">
      <c r="A37" s="23">
        <v>36</v>
      </c>
      <c r="B37" s="10">
        <v>784</v>
      </c>
      <c r="C37" s="10" t="s">
        <v>448</v>
      </c>
      <c r="D37" s="10" t="str">
        <f t="shared" si="0"/>
        <v>m784</v>
      </c>
      <c r="E37" s="13" t="str">
        <f t="shared" si="1"/>
        <v>Goda Krasauskaitė</v>
      </c>
      <c r="F37" s="16">
        <f t="shared" si="2"/>
        <v>36194</v>
      </c>
      <c r="G37" s="13" t="str">
        <f t="shared" si="3"/>
        <v xml:space="preserve">Klaipėda </v>
      </c>
      <c r="H37" s="13" t="str">
        <f t="shared" si="4"/>
        <v xml:space="preserve"> </v>
      </c>
      <c r="I37" s="13" t="str">
        <f t="shared" si="5"/>
        <v xml:space="preserve"> </v>
      </c>
      <c r="J37" s="13" t="str">
        <f t="shared" si="6"/>
        <v>A.Vilčinskienė, R.Adomaitienė</v>
      </c>
      <c r="L37" s="19" t="s">
        <v>462</v>
      </c>
      <c r="M37" s="13" t="s">
        <v>384</v>
      </c>
      <c r="N37" s="15">
        <v>36194</v>
      </c>
      <c r="O37" s="11" t="s">
        <v>450</v>
      </c>
      <c r="R37" s="11" t="s">
        <v>461</v>
      </c>
      <c r="U37" s="11" t="str">
        <f t="shared" si="7"/>
        <v>Goda</v>
      </c>
      <c r="V37" s="11" t="str">
        <f t="shared" si="8"/>
        <v>Krasauskaitė</v>
      </c>
      <c r="Y37" s="11" t="str">
        <f t="shared" si="9"/>
        <v>Klaipėda</v>
      </c>
    </row>
    <row r="38" spans="1:25">
      <c r="A38" s="23">
        <v>37</v>
      </c>
      <c r="B38" s="10">
        <v>785</v>
      </c>
      <c r="C38" s="10" t="s">
        <v>448</v>
      </c>
      <c r="D38" s="10" t="str">
        <f t="shared" si="0"/>
        <v>m785</v>
      </c>
      <c r="E38" s="13" t="str">
        <f t="shared" si="1"/>
        <v>Gabija Žąsytytė</v>
      </c>
      <c r="F38" s="16">
        <f t="shared" si="2"/>
        <v>36557</v>
      </c>
      <c r="G38" s="13" t="str">
        <f t="shared" si="3"/>
        <v xml:space="preserve">Klaipėda </v>
      </c>
      <c r="H38" s="13" t="str">
        <f t="shared" si="4"/>
        <v xml:space="preserve"> </v>
      </c>
      <c r="I38" s="13" t="str">
        <f t="shared" si="5"/>
        <v xml:space="preserve"> </v>
      </c>
      <c r="J38" s="13" t="str">
        <f t="shared" si="6"/>
        <v>A.Vilčinskienė, R.Adomaitienė</v>
      </c>
      <c r="L38" s="19" t="s">
        <v>471</v>
      </c>
      <c r="M38" s="13" t="s">
        <v>472</v>
      </c>
      <c r="N38" s="15">
        <v>36557</v>
      </c>
      <c r="O38" s="11" t="s">
        <v>450</v>
      </c>
      <c r="R38" s="11" t="s">
        <v>461</v>
      </c>
      <c r="U38" s="11" t="str">
        <f t="shared" si="7"/>
        <v>Gabija</v>
      </c>
      <c r="V38" s="11" t="str">
        <f t="shared" si="8"/>
        <v>Žąsytytė</v>
      </c>
      <c r="Y38" s="11" t="str">
        <f t="shared" si="9"/>
        <v>Klaipėda</v>
      </c>
    </row>
    <row r="39" spans="1:25">
      <c r="A39" s="23">
        <v>38</v>
      </c>
      <c r="B39" s="10">
        <v>603</v>
      </c>
      <c r="C39" s="10" t="s">
        <v>448</v>
      </c>
      <c r="D39" s="10" t="str">
        <f t="shared" si="0"/>
        <v>m603</v>
      </c>
      <c r="E39" s="13" t="str">
        <f t="shared" si="1"/>
        <v>Ugnė Žvinklytė</v>
      </c>
      <c r="F39" s="16">
        <f t="shared" si="2"/>
        <v>36993</v>
      </c>
      <c r="G39" s="13" t="str">
        <f t="shared" si="3"/>
        <v xml:space="preserve">Klaipėda </v>
      </c>
      <c r="H39" s="13" t="str">
        <f t="shared" si="4"/>
        <v xml:space="preserve"> </v>
      </c>
      <c r="I39" s="13" t="str">
        <f t="shared" si="5"/>
        <v xml:space="preserve"> </v>
      </c>
      <c r="J39" s="13" t="str">
        <f t="shared" si="6"/>
        <v>M.Krakys</v>
      </c>
      <c r="L39" s="19" t="s">
        <v>514</v>
      </c>
      <c r="M39" s="13" t="s">
        <v>515</v>
      </c>
      <c r="N39" s="15">
        <v>36993</v>
      </c>
      <c r="O39" s="11" t="s">
        <v>450</v>
      </c>
      <c r="R39" s="11" t="s">
        <v>516</v>
      </c>
      <c r="U39" s="11" t="str">
        <f t="shared" si="7"/>
        <v>Ugnė</v>
      </c>
      <c r="V39" s="11" t="str">
        <f t="shared" si="8"/>
        <v>Žvinklytė</v>
      </c>
      <c r="Y39" s="11" t="str">
        <f t="shared" si="9"/>
        <v>Klaipėda</v>
      </c>
    </row>
    <row r="40" spans="1:25">
      <c r="A40" s="23">
        <v>39</v>
      </c>
      <c r="B40" s="10">
        <v>437</v>
      </c>
      <c r="C40" s="10" t="s">
        <v>448</v>
      </c>
      <c r="D40" s="10" t="str">
        <f t="shared" si="0"/>
        <v>m437</v>
      </c>
      <c r="E40" s="13" t="str">
        <f t="shared" si="1"/>
        <v>Akvilė Jonauskytė</v>
      </c>
      <c r="F40" s="16">
        <f t="shared" si="2"/>
        <v>36787</v>
      </c>
      <c r="G40" s="13" t="str">
        <f t="shared" si="3"/>
        <v xml:space="preserve">Klaipėda </v>
      </c>
      <c r="H40" s="13" t="str">
        <f t="shared" si="4"/>
        <v xml:space="preserve"> </v>
      </c>
      <c r="I40" s="13" t="str">
        <f t="shared" si="5"/>
        <v xml:space="preserve"> </v>
      </c>
      <c r="J40" s="13" t="str">
        <f t="shared" si="6"/>
        <v>M.Krakys</v>
      </c>
      <c r="L40" s="19" t="s">
        <v>271</v>
      </c>
      <c r="M40" s="13" t="s">
        <v>272</v>
      </c>
      <c r="N40" s="15">
        <v>36787</v>
      </c>
      <c r="O40" s="11" t="s">
        <v>450</v>
      </c>
      <c r="R40" s="11" t="s">
        <v>516</v>
      </c>
      <c r="U40" s="11" t="str">
        <f t="shared" si="7"/>
        <v>Akvilė</v>
      </c>
      <c r="V40" s="11" t="str">
        <f t="shared" si="8"/>
        <v>Jonauskytė</v>
      </c>
      <c r="Y40" s="11" t="str">
        <f t="shared" si="9"/>
        <v>Klaipėda</v>
      </c>
    </row>
    <row r="41" spans="1:25">
      <c r="A41" s="23">
        <v>40</v>
      </c>
      <c r="B41" s="10">
        <v>814</v>
      </c>
      <c r="C41" s="10" t="s">
        <v>448</v>
      </c>
      <c r="D41" s="10" t="str">
        <f t="shared" si="0"/>
        <v>m814</v>
      </c>
      <c r="E41" s="13" t="str">
        <f t="shared" si="1"/>
        <v>Anastasija Sivakova</v>
      </c>
      <c r="F41" s="16">
        <f t="shared" si="2"/>
        <v>35851</v>
      </c>
      <c r="G41" s="13" t="str">
        <f t="shared" si="3"/>
        <v xml:space="preserve">Klaipėda </v>
      </c>
      <c r="H41" s="13" t="str">
        <f t="shared" si="4"/>
        <v xml:space="preserve"> </v>
      </c>
      <c r="I41" s="13" t="str">
        <f t="shared" si="5"/>
        <v xml:space="preserve"> </v>
      </c>
      <c r="J41" s="13" t="str">
        <f t="shared" si="6"/>
        <v>M.Krakys</v>
      </c>
      <c r="L41" s="19" t="s">
        <v>302</v>
      </c>
      <c r="M41" s="13" t="s">
        <v>303</v>
      </c>
      <c r="N41" s="15">
        <v>35851</v>
      </c>
      <c r="O41" s="11" t="s">
        <v>450</v>
      </c>
      <c r="R41" s="11" t="s">
        <v>516</v>
      </c>
      <c r="U41" s="11" t="str">
        <f t="shared" si="7"/>
        <v>Anastasija</v>
      </c>
      <c r="V41" s="11" t="str">
        <f t="shared" si="8"/>
        <v>Sivakova</v>
      </c>
      <c r="Y41" s="11" t="str">
        <f t="shared" si="9"/>
        <v>Klaipėda</v>
      </c>
    </row>
    <row r="42" spans="1:25">
      <c r="A42" s="23">
        <v>41</v>
      </c>
      <c r="B42" s="10">
        <v>813</v>
      </c>
      <c r="C42" s="10" t="s">
        <v>567</v>
      </c>
      <c r="D42" s="10" t="str">
        <f t="shared" si="0"/>
        <v>v813</v>
      </c>
      <c r="E42" s="13" t="str">
        <f t="shared" si="1"/>
        <v>Nojus  Monstvila</v>
      </c>
      <c r="F42" s="16">
        <f t="shared" si="2"/>
        <v>36718</v>
      </c>
      <c r="G42" s="13" t="str">
        <f t="shared" si="3"/>
        <v xml:space="preserve">Klaipėda </v>
      </c>
      <c r="H42" s="13" t="str">
        <f t="shared" si="4"/>
        <v xml:space="preserve"> </v>
      </c>
      <c r="I42" s="13" t="str">
        <f t="shared" si="5"/>
        <v xml:space="preserve"> </v>
      </c>
      <c r="J42" s="13" t="str">
        <f t="shared" si="6"/>
        <v>M.Krakys</v>
      </c>
      <c r="L42" s="19" t="s">
        <v>329</v>
      </c>
      <c r="M42" s="13" t="s">
        <v>330</v>
      </c>
      <c r="N42" s="15">
        <v>36718</v>
      </c>
      <c r="O42" s="11" t="s">
        <v>450</v>
      </c>
      <c r="R42" s="11" t="s">
        <v>516</v>
      </c>
      <c r="U42" s="11" t="str">
        <f t="shared" si="7"/>
        <v xml:space="preserve">Nojus </v>
      </c>
      <c r="V42" s="11" t="str">
        <f t="shared" si="8"/>
        <v>Monstvila</v>
      </c>
      <c r="Y42" s="11" t="str">
        <f t="shared" si="9"/>
        <v>Klaipėda</v>
      </c>
    </row>
    <row r="43" spans="1:25">
      <c r="A43" s="23">
        <v>42</v>
      </c>
      <c r="B43" s="10">
        <v>806</v>
      </c>
      <c r="C43" s="10" t="s">
        <v>567</v>
      </c>
      <c r="D43" s="10" t="str">
        <f t="shared" si="0"/>
        <v>v806</v>
      </c>
      <c r="E43" s="13" t="str">
        <f t="shared" si="1"/>
        <v>Liudvikas Grigorjevas</v>
      </c>
      <c r="F43" s="16">
        <f t="shared" si="2"/>
        <v>36812</v>
      </c>
      <c r="G43" s="13" t="str">
        <f t="shared" si="3"/>
        <v xml:space="preserve">Klaipėda </v>
      </c>
      <c r="H43" s="13" t="str">
        <f t="shared" si="4"/>
        <v xml:space="preserve"> </v>
      </c>
      <c r="I43" s="13" t="str">
        <f t="shared" si="5"/>
        <v xml:space="preserve"> </v>
      </c>
      <c r="J43" s="13" t="str">
        <f t="shared" si="6"/>
        <v>M.Krakys</v>
      </c>
      <c r="L43" s="19" t="s">
        <v>356</v>
      </c>
      <c r="M43" s="13" t="s">
        <v>357</v>
      </c>
      <c r="N43" s="15">
        <v>36812</v>
      </c>
      <c r="O43" s="11" t="s">
        <v>450</v>
      </c>
      <c r="R43" s="11" t="s">
        <v>516</v>
      </c>
      <c r="U43" s="11" t="str">
        <f t="shared" si="7"/>
        <v>Liudvikas</v>
      </c>
      <c r="V43" s="11" t="str">
        <f t="shared" si="8"/>
        <v>Grigorjevas</v>
      </c>
      <c r="Y43" s="11" t="str">
        <f t="shared" si="9"/>
        <v>Klaipėda</v>
      </c>
    </row>
    <row r="44" spans="1:25">
      <c r="A44" s="23">
        <v>43</v>
      </c>
      <c r="B44" s="10">
        <v>815</v>
      </c>
      <c r="C44" s="10" t="s">
        <v>448</v>
      </c>
      <c r="D44" s="10" t="str">
        <f t="shared" si="0"/>
        <v>m815</v>
      </c>
      <c r="E44" s="13" t="str">
        <f t="shared" si="1"/>
        <v>Goda Jokūbauskaitė</v>
      </c>
      <c r="F44" s="16">
        <f t="shared" si="2"/>
        <v>36461</v>
      </c>
      <c r="G44" s="13" t="str">
        <f t="shared" si="3"/>
        <v xml:space="preserve">Klaipėda </v>
      </c>
      <c r="H44" s="13" t="str">
        <f t="shared" si="4"/>
        <v xml:space="preserve"> </v>
      </c>
      <c r="I44" s="13" t="str">
        <f t="shared" si="5"/>
        <v xml:space="preserve"> </v>
      </c>
      <c r="J44" s="13" t="str">
        <f t="shared" si="6"/>
        <v>M.Krakys</v>
      </c>
      <c r="L44" s="19" t="s">
        <v>462</v>
      </c>
      <c r="M44" s="13" t="s">
        <v>379</v>
      </c>
      <c r="N44" s="15">
        <v>36461</v>
      </c>
      <c r="O44" s="11" t="s">
        <v>450</v>
      </c>
      <c r="R44" s="11" t="s">
        <v>516</v>
      </c>
      <c r="U44" s="11" t="str">
        <f t="shared" si="7"/>
        <v>Goda</v>
      </c>
      <c r="V44" s="11" t="str">
        <f t="shared" si="8"/>
        <v>Jokūbauskaitė</v>
      </c>
      <c r="Y44" s="11" t="str">
        <f t="shared" si="9"/>
        <v>Klaipėda</v>
      </c>
    </row>
    <row r="45" spans="1:25">
      <c r="A45" s="23">
        <v>44</v>
      </c>
      <c r="B45" s="10">
        <v>470</v>
      </c>
      <c r="C45" s="10" t="s">
        <v>567</v>
      </c>
      <c r="D45" s="10" t="str">
        <f t="shared" si="0"/>
        <v>v470</v>
      </c>
      <c r="E45" s="13" t="str">
        <f t="shared" si="1"/>
        <v>Modestas Miliauskas</v>
      </c>
      <c r="F45" s="16">
        <f t="shared" si="2"/>
        <v>35976</v>
      </c>
      <c r="G45" s="13" t="str">
        <f t="shared" si="3"/>
        <v xml:space="preserve">Klaipėda </v>
      </c>
      <c r="H45" s="13" t="str">
        <f t="shared" si="4"/>
        <v xml:space="preserve"> </v>
      </c>
      <c r="I45" s="13" t="str">
        <f t="shared" si="5"/>
        <v xml:space="preserve"> </v>
      </c>
      <c r="J45" s="13" t="str">
        <f t="shared" si="6"/>
        <v>A.Vilčinskienė, R.Adomaitienė</v>
      </c>
      <c r="L45" s="19" t="s">
        <v>459</v>
      </c>
      <c r="M45" s="13" t="s">
        <v>460</v>
      </c>
      <c r="N45" s="15">
        <v>35976</v>
      </c>
      <c r="O45" s="11" t="s">
        <v>450</v>
      </c>
      <c r="R45" s="11" t="s">
        <v>461</v>
      </c>
      <c r="U45" s="11" t="str">
        <f t="shared" si="7"/>
        <v>Modestas</v>
      </c>
      <c r="V45" s="11" t="str">
        <f t="shared" si="8"/>
        <v>Miliauskas</v>
      </c>
      <c r="Y45" s="11" t="str">
        <f t="shared" si="9"/>
        <v>Klaipėda</v>
      </c>
    </row>
    <row r="46" spans="1:25">
      <c r="A46" s="23">
        <v>45</v>
      </c>
      <c r="B46" s="10">
        <v>488</v>
      </c>
      <c r="C46" s="10" t="s">
        <v>448</v>
      </c>
      <c r="D46" s="10" t="str">
        <f t="shared" si="0"/>
        <v>m488</v>
      </c>
      <c r="E46" s="13" t="str">
        <f t="shared" si="1"/>
        <v>Karolina Pečiulytė</v>
      </c>
      <c r="F46" s="16">
        <f t="shared" si="2"/>
        <v>36228</v>
      </c>
      <c r="G46" s="13" t="str">
        <f t="shared" si="3"/>
        <v xml:space="preserve">Klaipėda </v>
      </c>
      <c r="H46" s="13" t="str">
        <f t="shared" si="4"/>
        <v xml:space="preserve"> </v>
      </c>
      <c r="I46" s="13" t="str">
        <f t="shared" si="5"/>
        <v xml:space="preserve"> </v>
      </c>
      <c r="J46" s="13" t="str">
        <f t="shared" si="6"/>
        <v>A.Vilčinskienė, R.Adomaitienė</v>
      </c>
      <c r="L46" s="19" t="s">
        <v>505</v>
      </c>
      <c r="M46" s="13" t="s">
        <v>506</v>
      </c>
      <c r="N46" s="15">
        <v>36228</v>
      </c>
      <c r="O46" s="11" t="s">
        <v>450</v>
      </c>
      <c r="R46" s="11" t="s">
        <v>461</v>
      </c>
      <c r="U46" s="11" t="str">
        <f t="shared" si="7"/>
        <v>Karolina</v>
      </c>
      <c r="V46" s="11" t="str">
        <f t="shared" si="8"/>
        <v>Pečiulytė</v>
      </c>
      <c r="Y46" s="11" t="str">
        <f t="shared" si="9"/>
        <v>Klaipėda</v>
      </c>
    </row>
    <row r="47" spans="1:25">
      <c r="A47" s="23">
        <v>46</v>
      </c>
      <c r="B47" s="10">
        <v>239</v>
      </c>
      <c r="C47" s="10" t="s">
        <v>567</v>
      </c>
      <c r="D47" s="10" t="str">
        <f t="shared" si="0"/>
        <v>v239</v>
      </c>
      <c r="E47" s="13" t="str">
        <f t="shared" si="1"/>
        <v>Lorenas Milkintas</v>
      </c>
      <c r="F47" s="16">
        <f t="shared" si="2"/>
        <v>36544</v>
      </c>
      <c r="G47" s="13" t="str">
        <f t="shared" si="3"/>
        <v xml:space="preserve">Vilkyčiai  </v>
      </c>
      <c r="H47" s="13" t="str">
        <f t="shared" si="4"/>
        <v xml:space="preserve"> </v>
      </c>
      <c r="I47" s="13" t="str">
        <f t="shared" si="5"/>
        <v xml:space="preserve"> </v>
      </c>
      <c r="J47" s="13" t="str">
        <f t="shared" si="6"/>
        <v>B.Mulskis</v>
      </c>
      <c r="L47" s="19" t="s">
        <v>259</v>
      </c>
      <c r="M47" s="13" t="s">
        <v>260</v>
      </c>
      <c r="N47" s="15">
        <v>36544</v>
      </c>
      <c r="O47" s="11" t="s">
        <v>261</v>
      </c>
      <c r="R47" s="11" t="s">
        <v>446</v>
      </c>
      <c r="U47" s="11" t="str">
        <f t="shared" si="7"/>
        <v>Lorenas</v>
      </c>
      <c r="V47" s="11" t="str">
        <f t="shared" si="8"/>
        <v>Milkintas</v>
      </c>
      <c r="Y47" s="11" t="str">
        <f t="shared" si="9"/>
        <v xml:space="preserve">Vilkyčiai </v>
      </c>
    </row>
    <row r="48" spans="1:25">
      <c r="A48" s="23">
        <v>47</v>
      </c>
      <c r="B48" s="10">
        <v>244</v>
      </c>
      <c r="C48" s="10" t="s">
        <v>567</v>
      </c>
      <c r="D48" s="10" t="str">
        <f t="shared" si="0"/>
        <v>v244</v>
      </c>
      <c r="E48" s="13" t="str">
        <f t="shared" si="1"/>
        <v>Dovydas Žilis</v>
      </c>
      <c r="F48" s="16">
        <f t="shared" si="2"/>
        <v>35919</v>
      </c>
      <c r="G48" s="13" t="str">
        <f t="shared" si="3"/>
        <v xml:space="preserve">Vilkyčiai  </v>
      </c>
      <c r="H48" s="13" t="str">
        <f t="shared" si="4"/>
        <v xml:space="preserve"> </v>
      </c>
      <c r="I48" s="13" t="str">
        <f t="shared" si="5"/>
        <v xml:space="preserve"> </v>
      </c>
      <c r="J48" s="13" t="str">
        <f t="shared" si="6"/>
        <v>B.Mulskis</v>
      </c>
      <c r="L48" s="19" t="s">
        <v>550</v>
      </c>
      <c r="M48" s="13" t="s">
        <v>551</v>
      </c>
      <c r="N48" s="15">
        <v>35919</v>
      </c>
      <c r="O48" s="11" t="s">
        <v>261</v>
      </c>
      <c r="R48" s="11" t="s">
        <v>446</v>
      </c>
      <c r="U48" s="11" t="str">
        <f t="shared" si="7"/>
        <v>Dovydas</v>
      </c>
      <c r="V48" s="11" t="str">
        <f t="shared" si="8"/>
        <v>Žilis</v>
      </c>
      <c r="Y48" s="11" t="str">
        <f t="shared" si="9"/>
        <v xml:space="preserve">Vilkyčiai </v>
      </c>
    </row>
    <row r="49" spans="1:25">
      <c r="A49" s="23">
        <v>48</v>
      </c>
      <c r="B49" s="10">
        <v>269</v>
      </c>
      <c r="C49" s="10" t="s">
        <v>567</v>
      </c>
      <c r="D49" s="10" t="str">
        <f t="shared" si="0"/>
        <v>v269</v>
      </c>
      <c r="E49" s="13" t="str">
        <f t="shared" si="1"/>
        <v>Daivaras Fabijanavičius</v>
      </c>
      <c r="F49" s="16">
        <f t="shared" si="2"/>
        <v>36147</v>
      </c>
      <c r="G49" s="13" t="str">
        <f t="shared" si="3"/>
        <v xml:space="preserve">Vilkyčiai </v>
      </c>
      <c r="H49" s="13" t="str">
        <f t="shared" si="4"/>
        <v xml:space="preserve"> </v>
      </c>
      <c r="I49" s="13" t="str">
        <f t="shared" si="5"/>
        <v xml:space="preserve"> </v>
      </c>
      <c r="J49" s="13" t="str">
        <f t="shared" si="6"/>
        <v>B.Mulskis</v>
      </c>
      <c r="L49" s="19" t="s">
        <v>322</v>
      </c>
      <c r="M49" s="13" t="s">
        <v>323</v>
      </c>
      <c r="N49" s="15">
        <v>36147</v>
      </c>
      <c r="O49" s="11" t="s">
        <v>445</v>
      </c>
      <c r="R49" s="11" t="s">
        <v>446</v>
      </c>
      <c r="U49" s="11" t="str">
        <f t="shared" si="7"/>
        <v>Daivaras</v>
      </c>
      <c r="V49" s="11" t="str">
        <f t="shared" si="8"/>
        <v>Fabijanavičius</v>
      </c>
      <c r="Y49" s="11" t="str">
        <f t="shared" si="9"/>
        <v>Vilkyčiai</v>
      </c>
    </row>
    <row r="50" spans="1:25">
      <c r="A50" s="23">
        <v>49</v>
      </c>
      <c r="B50" s="10">
        <v>270</v>
      </c>
      <c r="C50" s="10" t="s">
        <v>567</v>
      </c>
      <c r="D50" s="10" t="str">
        <f t="shared" si="0"/>
        <v>v270</v>
      </c>
      <c r="E50" s="13" t="str">
        <f t="shared" si="1"/>
        <v>Justinas Gerdvilis</v>
      </c>
      <c r="F50" s="16">
        <f t="shared" si="2"/>
        <v>36139</v>
      </c>
      <c r="G50" s="13" t="str">
        <f t="shared" si="3"/>
        <v xml:space="preserve">Vilkyčiai </v>
      </c>
      <c r="H50" s="13" t="str">
        <f t="shared" si="4"/>
        <v xml:space="preserve"> </v>
      </c>
      <c r="I50" s="13" t="str">
        <f t="shared" si="5"/>
        <v xml:space="preserve"> </v>
      </c>
      <c r="J50" s="13" t="str">
        <f t="shared" si="6"/>
        <v>B.Mulskis</v>
      </c>
      <c r="L50" s="19" t="s">
        <v>349</v>
      </c>
      <c r="M50" s="13" t="s">
        <v>350</v>
      </c>
      <c r="N50" s="15">
        <v>36139</v>
      </c>
      <c r="O50" s="11" t="s">
        <v>445</v>
      </c>
      <c r="R50" s="11" t="s">
        <v>446</v>
      </c>
      <c r="U50" s="11" t="str">
        <f t="shared" si="7"/>
        <v>Justinas</v>
      </c>
      <c r="V50" s="11" t="str">
        <f t="shared" si="8"/>
        <v>Gerdvilis</v>
      </c>
      <c r="Y50" s="11" t="str">
        <f t="shared" si="9"/>
        <v>Vilkyčiai</v>
      </c>
    </row>
    <row r="51" spans="1:25">
      <c r="A51" s="23">
        <v>50</v>
      </c>
      <c r="B51" s="10">
        <v>200</v>
      </c>
      <c r="C51" s="10" t="s">
        <v>567</v>
      </c>
      <c r="D51" s="10" t="str">
        <f t="shared" si="0"/>
        <v>v200</v>
      </c>
      <c r="E51" s="13" t="str">
        <f t="shared" si="1"/>
        <v>Rimantas Staigirtas</v>
      </c>
      <c r="F51" s="16">
        <f t="shared" si="2"/>
        <v>35993</v>
      </c>
      <c r="G51" s="13" t="str">
        <f t="shared" si="3"/>
        <v xml:space="preserve">Vilkyčiai </v>
      </c>
      <c r="H51" s="13" t="str">
        <f t="shared" si="4"/>
        <v xml:space="preserve"> </v>
      </c>
      <c r="I51" s="13" t="str">
        <f t="shared" si="5"/>
        <v xml:space="preserve"> </v>
      </c>
      <c r="J51" s="13" t="str">
        <f t="shared" si="6"/>
        <v>B.Mulskis</v>
      </c>
      <c r="L51" s="19" t="s">
        <v>372</v>
      </c>
      <c r="M51" s="13" t="s">
        <v>373</v>
      </c>
      <c r="N51" s="15">
        <v>35993</v>
      </c>
      <c r="O51" s="11" t="s">
        <v>445</v>
      </c>
      <c r="R51" s="11" t="s">
        <v>446</v>
      </c>
      <c r="U51" s="11" t="str">
        <f t="shared" si="7"/>
        <v>Rimantas</v>
      </c>
      <c r="V51" s="11" t="str">
        <f t="shared" si="8"/>
        <v>Staigirtas</v>
      </c>
      <c r="Y51" s="11" t="str">
        <f t="shared" si="9"/>
        <v>Vilkyčiai</v>
      </c>
    </row>
    <row r="52" spans="1:25">
      <c r="A52" s="23">
        <v>51</v>
      </c>
      <c r="B52" s="10">
        <v>279</v>
      </c>
      <c r="C52" s="10" t="s">
        <v>567</v>
      </c>
      <c r="D52" s="10" t="str">
        <f t="shared" si="0"/>
        <v>v279</v>
      </c>
      <c r="E52" s="13" t="str">
        <f t="shared" si="1"/>
        <v>Rolandas Valaitis</v>
      </c>
      <c r="F52" s="16">
        <f t="shared" si="2"/>
        <v>36361</v>
      </c>
      <c r="G52" s="13" t="str">
        <f t="shared" si="3"/>
        <v xml:space="preserve">Vilkyčiai </v>
      </c>
      <c r="H52" s="13" t="str">
        <f t="shared" si="4"/>
        <v xml:space="preserve"> </v>
      </c>
      <c r="I52" s="13" t="str">
        <f t="shared" si="5"/>
        <v xml:space="preserve"> </v>
      </c>
      <c r="J52" s="13" t="str">
        <f t="shared" si="6"/>
        <v>B.Mulskis</v>
      </c>
      <c r="L52" s="19" t="s">
        <v>443</v>
      </c>
      <c r="M52" s="13" t="s">
        <v>444</v>
      </c>
      <c r="N52" s="15">
        <v>36361</v>
      </c>
      <c r="O52" s="11" t="s">
        <v>445</v>
      </c>
      <c r="R52" s="11" t="s">
        <v>446</v>
      </c>
      <c r="U52" s="11" t="str">
        <f t="shared" si="7"/>
        <v>Rolandas</v>
      </c>
      <c r="V52" s="11" t="str">
        <f t="shared" si="8"/>
        <v>Valaitis</v>
      </c>
      <c r="Y52" s="11" t="str">
        <f t="shared" si="9"/>
        <v>Vilkyčiai</v>
      </c>
    </row>
    <row r="53" spans="1:25">
      <c r="A53" s="23">
        <v>52</v>
      </c>
      <c r="B53" s="10">
        <v>286</v>
      </c>
      <c r="C53" s="10" t="s">
        <v>567</v>
      </c>
      <c r="D53" s="10" t="str">
        <f t="shared" si="0"/>
        <v>v286</v>
      </c>
      <c r="E53" s="13" t="str">
        <f t="shared" si="1"/>
        <v>Kęstas Dulkys</v>
      </c>
      <c r="F53" s="16">
        <f t="shared" si="2"/>
        <v>36274</v>
      </c>
      <c r="G53" s="13" t="str">
        <f t="shared" si="3"/>
        <v xml:space="preserve">Vilkyčiai </v>
      </c>
      <c r="H53" s="13" t="str">
        <f t="shared" si="4"/>
        <v xml:space="preserve"> </v>
      </c>
      <c r="I53" s="13" t="str">
        <f t="shared" si="5"/>
        <v xml:space="preserve"> </v>
      </c>
      <c r="J53" s="13" t="str">
        <f t="shared" si="6"/>
        <v>B.Mulskis</v>
      </c>
      <c r="L53" s="19" t="s">
        <v>492</v>
      </c>
      <c r="M53" s="13" t="s">
        <v>493</v>
      </c>
      <c r="N53" s="15">
        <v>36274</v>
      </c>
      <c r="O53" s="11" t="s">
        <v>445</v>
      </c>
      <c r="R53" s="11" t="s">
        <v>446</v>
      </c>
      <c r="U53" s="11" t="str">
        <f t="shared" si="7"/>
        <v>Kęstas</v>
      </c>
      <c r="V53" s="11" t="str">
        <f t="shared" si="8"/>
        <v>Dulkys</v>
      </c>
      <c r="Y53" s="11" t="str">
        <f t="shared" si="9"/>
        <v>Vilkyčiai</v>
      </c>
    </row>
    <row r="54" spans="1:25">
      <c r="A54" s="23">
        <v>53</v>
      </c>
      <c r="B54" s="10">
        <v>287</v>
      </c>
      <c r="C54" s="10" t="s">
        <v>567</v>
      </c>
      <c r="D54" s="10" t="str">
        <f t="shared" si="0"/>
        <v>v287</v>
      </c>
      <c r="E54" s="13" t="str">
        <f t="shared" si="1"/>
        <v>Rokas Šiurys</v>
      </c>
      <c r="F54" s="16">
        <f t="shared" si="2"/>
        <v>36056</v>
      </c>
      <c r="G54" s="13" t="str">
        <f t="shared" si="3"/>
        <v xml:space="preserve">Vilkyčiai </v>
      </c>
      <c r="H54" s="13" t="str">
        <f t="shared" si="4"/>
        <v xml:space="preserve"> </v>
      </c>
      <c r="I54" s="13" t="str">
        <f t="shared" si="5"/>
        <v xml:space="preserve"> </v>
      </c>
      <c r="J54" s="13" t="str">
        <f t="shared" si="6"/>
        <v>B.Mulskis</v>
      </c>
      <c r="L54" s="19" t="s">
        <v>527</v>
      </c>
      <c r="M54" s="13" t="s">
        <v>528</v>
      </c>
      <c r="N54" s="15">
        <v>36056</v>
      </c>
      <c r="O54" s="11" t="s">
        <v>445</v>
      </c>
      <c r="R54" s="11" t="s">
        <v>446</v>
      </c>
      <c r="U54" s="11" t="str">
        <f t="shared" si="7"/>
        <v>Rokas</v>
      </c>
      <c r="V54" s="11" t="str">
        <f t="shared" si="8"/>
        <v>Šiurys</v>
      </c>
      <c r="Y54" s="11" t="str">
        <f t="shared" si="9"/>
        <v>Vilkyčiai</v>
      </c>
    </row>
    <row r="55" spans="1:25">
      <c r="A55" s="23">
        <v>54</v>
      </c>
      <c r="B55" s="10">
        <v>237</v>
      </c>
      <c r="C55" s="10" t="s">
        <v>448</v>
      </c>
      <c r="D55" s="10" t="str">
        <f t="shared" si="0"/>
        <v>m237</v>
      </c>
      <c r="E55" s="13" t="str">
        <f t="shared" si="1"/>
        <v>Gabija Kirilovaitė</v>
      </c>
      <c r="F55" s="16">
        <f t="shared" si="2"/>
        <v>36637</v>
      </c>
      <c r="G55" s="13" t="str">
        <f t="shared" si="3"/>
        <v xml:space="preserve">Šilutė  </v>
      </c>
      <c r="H55" s="13" t="str">
        <f t="shared" si="4"/>
        <v xml:space="preserve"> </v>
      </c>
      <c r="I55" s="13" t="str">
        <f t="shared" si="5"/>
        <v xml:space="preserve"> </v>
      </c>
      <c r="J55" s="13" t="str">
        <f t="shared" si="6"/>
        <v>S.Oželis</v>
      </c>
      <c r="L55" s="19" t="s">
        <v>471</v>
      </c>
      <c r="M55" s="13" t="s">
        <v>540</v>
      </c>
      <c r="N55" s="15">
        <v>36637</v>
      </c>
      <c r="O55" s="11" t="s">
        <v>541</v>
      </c>
      <c r="R55" s="11" t="s">
        <v>482</v>
      </c>
      <c r="U55" s="11" t="str">
        <f t="shared" si="7"/>
        <v>Gabija</v>
      </c>
      <c r="V55" s="11" t="str">
        <f t="shared" si="8"/>
        <v>Kirilovaitė</v>
      </c>
      <c r="Y55" s="11" t="str">
        <f t="shared" si="9"/>
        <v xml:space="preserve">Šilutė </v>
      </c>
    </row>
    <row r="56" spans="1:25">
      <c r="A56" s="23">
        <v>55</v>
      </c>
      <c r="B56" s="10">
        <v>238</v>
      </c>
      <c r="C56" s="10" t="s">
        <v>567</v>
      </c>
      <c r="D56" s="10" t="str">
        <f t="shared" si="0"/>
        <v>v238</v>
      </c>
      <c r="E56" s="13" t="str">
        <f t="shared" si="1"/>
        <v>Aurimas Miklovis</v>
      </c>
      <c r="F56" s="16">
        <f t="shared" si="2"/>
        <v>35958</v>
      </c>
      <c r="G56" s="13" t="str">
        <f t="shared" si="3"/>
        <v xml:space="preserve">Šilutė  </v>
      </c>
      <c r="H56" s="13" t="str">
        <f t="shared" si="4"/>
        <v xml:space="preserve"> </v>
      </c>
      <c r="I56" s="13" t="str">
        <f t="shared" si="5"/>
        <v xml:space="preserve"> </v>
      </c>
      <c r="J56" s="13" t="str">
        <f t="shared" si="6"/>
        <v>S.Oželis</v>
      </c>
      <c r="L56" s="19" t="s">
        <v>314</v>
      </c>
      <c r="M56" s="13" t="s">
        <v>315</v>
      </c>
      <c r="N56" s="15">
        <v>35958</v>
      </c>
      <c r="O56" s="11" t="s">
        <v>541</v>
      </c>
      <c r="R56" s="11" t="s">
        <v>482</v>
      </c>
      <c r="U56" s="11" t="str">
        <f t="shared" si="7"/>
        <v>Aurimas</v>
      </c>
      <c r="V56" s="11" t="str">
        <f t="shared" si="8"/>
        <v>Miklovis</v>
      </c>
      <c r="Y56" s="11" t="str">
        <f t="shared" si="9"/>
        <v xml:space="preserve">Šilutė </v>
      </c>
    </row>
    <row r="57" spans="1:25">
      <c r="A57" s="23">
        <v>56</v>
      </c>
      <c r="B57" s="10">
        <v>241</v>
      </c>
      <c r="C57" s="10" t="s">
        <v>567</v>
      </c>
      <c r="D57" s="10" t="str">
        <f t="shared" si="0"/>
        <v>v241</v>
      </c>
      <c r="E57" s="13" t="str">
        <f t="shared" si="1"/>
        <v>Gytis Šumalovas</v>
      </c>
      <c r="F57" s="16">
        <f t="shared" si="2"/>
        <v>35999</v>
      </c>
      <c r="G57" s="13" t="str">
        <f t="shared" si="3"/>
        <v xml:space="preserve">Šilutė  </v>
      </c>
      <c r="H57" s="13" t="str">
        <f t="shared" si="4"/>
        <v xml:space="preserve"> </v>
      </c>
      <c r="I57" s="13" t="str">
        <f t="shared" si="5"/>
        <v xml:space="preserve"> </v>
      </c>
      <c r="J57" s="13" t="str">
        <f t="shared" si="6"/>
        <v>S.Oželis</v>
      </c>
      <c r="L57" s="19" t="s">
        <v>342</v>
      </c>
      <c r="M57" s="13" t="s">
        <v>343</v>
      </c>
      <c r="N57" s="15">
        <v>35999</v>
      </c>
      <c r="O57" s="11" t="s">
        <v>541</v>
      </c>
      <c r="R57" s="11" t="s">
        <v>482</v>
      </c>
      <c r="U57" s="11" t="str">
        <f t="shared" si="7"/>
        <v>Gytis</v>
      </c>
      <c r="V57" s="11" t="str">
        <f t="shared" si="8"/>
        <v>Šumalovas</v>
      </c>
      <c r="Y57" s="11" t="str">
        <f t="shared" si="9"/>
        <v xml:space="preserve">Šilutė </v>
      </c>
    </row>
    <row r="58" spans="1:25">
      <c r="A58" s="23">
        <v>57</v>
      </c>
      <c r="B58" s="10">
        <v>242</v>
      </c>
      <c r="C58" s="10" t="s">
        <v>448</v>
      </c>
      <c r="D58" s="10" t="str">
        <f t="shared" si="0"/>
        <v>m242</v>
      </c>
      <c r="E58" s="13" t="str">
        <f t="shared" si="1"/>
        <v>Neringa Tarvydaitė</v>
      </c>
      <c r="F58" s="16">
        <f t="shared" si="2"/>
        <v>35866</v>
      </c>
      <c r="G58" s="13" t="str">
        <f t="shared" si="3"/>
        <v xml:space="preserve">Šilutė  </v>
      </c>
      <c r="H58" s="13" t="str">
        <f t="shared" si="4"/>
        <v xml:space="preserve"> </v>
      </c>
      <c r="I58" s="13" t="str">
        <f t="shared" si="5"/>
        <v xml:space="preserve"> </v>
      </c>
      <c r="J58" s="13" t="str">
        <f t="shared" si="6"/>
        <v>S.Oželis</v>
      </c>
      <c r="L58" s="19" t="s">
        <v>367</v>
      </c>
      <c r="M58" s="13" t="s">
        <v>368</v>
      </c>
      <c r="N58" s="15">
        <v>35866</v>
      </c>
      <c r="O58" s="11" t="s">
        <v>541</v>
      </c>
      <c r="R58" s="11" t="s">
        <v>482</v>
      </c>
      <c r="U58" s="11" t="str">
        <f t="shared" si="7"/>
        <v>Neringa</v>
      </c>
      <c r="V58" s="11" t="str">
        <f t="shared" si="8"/>
        <v>Tarvydaitė</v>
      </c>
      <c r="Y58" s="11" t="str">
        <f t="shared" si="9"/>
        <v xml:space="preserve">Šilutė </v>
      </c>
    </row>
    <row r="59" spans="1:25">
      <c r="A59" s="23">
        <v>58</v>
      </c>
      <c r="B59" s="10">
        <v>266</v>
      </c>
      <c r="C59" s="10" t="s">
        <v>448</v>
      </c>
      <c r="D59" s="10" t="str">
        <f t="shared" si="0"/>
        <v>m266</v>
      </c>
      <c r="E59" s="13" t="str">
        <f t="shared" si="1"/>
        <v>Rugilė Nausėdaitė</v>
      </c>
      <c r="F59" s="16">
        <f t="shared" si="2"/>
        <v>36282</v>
      </c>
      <c r="G59" s="13" t="str">
        <f t="shared" si="3"/>
        <v xml:space="preserve">Šilutė </v>
      </c>
      <c r="H59" s="13" t="str">
        <f t="shared" si="4"/>
        <v xml:space="preserve"> </v>
      </c>
      <c r="I59" s="13" t="str">
        <f t="shared" si="5"/>
        <v xml:space="preserve"> </v>
      </c>
      <c r="J59" s="13" t="str">
        <f t="shared" si="6"/>
        <v>S.Oželis</v>
      </c>
      <c r="L59" s="19" t="s">
        <v>389</v>
      </c>
      <c r="M59" s="13" t="s">
        <v>161</v>
      </c>
      <c r="N59" s="15">
        <v>36282</v>
      </c>
      <c r="O59" s="11" t="s">
        <v>481</v>
      </c>
      <c r="R59" s="11" t="s">
        <v>482</v>
      </c>
      <c r="U59" s="11" t="str">
        <f t="shared" si="7"/>
        <v>Rugilė</v>
      </c>
      <c r="V59" s="11" t="str">
        <f t="shared" si="8"/>
        <v>Nausėdaitė</v>
      </c>
      <c r="Y59" s="11" t="str">
        <f t="shared" si="9"/>
        <v>Šilutė</v>
      </c>
    </row>
    <row r="60" spans="1:25">
      <c r="A60" s="23">
        <v>59</v>
      </c>
      <c r="B60" s="10">
        <v>267</v>
      </c>
      <c r="C60" s="10" t="s">
        <v>448</v>
      </c>
      <c r="D60" s="10" t="str">
        <f t="shared" si="0"/>
        <v>m267</v>
      </c>
      <c r="E60" s="13" t="str">
        <f t="shared" si="1"/>
        <v>Giedrė Vituvytė</v>
      </c>
      <c r="F60" s="16">
        <f t="shared" si="2"/>
        <v>35832</v>
      </c>
      <c r="G60" s="13" t="str">
        <f t="shared" si="3"/>
        <v xml:space="preserve">Šilutė </v>
      </c>
      <c r="H60" s="13" t="str">
        <f t="shared" si="4"/>
        <v xml:space="preserve"> </v>
      </c>
      <c r="I60" s="13" t="str">
        <f t="shared" si="5"/>
        <v xml:space="preserve"> </v>
      </c>
      <c r="J60" s="13" t="str">
        <f t="shared" si="6"/>
        <v>S.Oželis</v>
      </c>
      <c r="L60" s="19" t="s">
        <v>479</v>
      </c>
      <c r="M60" s="13" t="s">
        <v>480</v>
      </c>
      <c r="N60" s="15">
        <v>35832</v>
      </c>
      <c r="O60" s="11" t="s">
        <v>481</v>
      </c>
      <c r="R60" s="11" t="s">
        <v>482</v>
      </c>
      <c r="U60" s="11" t="str">
        <f t="shared" si="7"/>
        <v>Giedrė</v>
      </c>
      <c r="V60" s="11" t="str">
        <f t="shared" si="8"/>
        <v>Vituvytė</v>
      </c>
      <c r="Y60" s="11" t="str">
        <f t="shared" si="9"/>
        <v>Šilutė</v>
      </c>
    </row>
    <row r="61" spans="1:25">
      <c r="A61" s="23">
        <v>60</v>
      </c>
      <c r="B61" s="10">
        <v>288</v>
      </c>
      <c r="C61" s="10" t="s">
        <v>448</v>
      </c>
      <c r="D61" s="10" t="str">
        <f t="shared" si="0"/>
        <v>m288</v>
      </c>
      <c r="E61" s="13" t="str">
        <f t="shared" si="1"/>
        <v>Julija Milevičiūtė</v>
      </c>
      <c r="F61" s="16">
        <f t="shared" si="2"/>
        <v>35901</v>
      </c>
      <c r="G61" s="13" t="str">
        <f t="shared" si="3"/>
        <v xml:space="preserve">Šilutė </v>
      </c>
      <c r="H61" s="13" t="str">
        <f t="shared" si="4"/>
        <v xml:space="preserve"> </v>
      </c>
      <c r="I61" s="13" t="str">
        <f t="shared" si="5"/>
        <v xml:space="preserve"> </v>
      </c>
      <c r="J61" s="13" t="str">
        <f t="shared" si="6"/>
        <v>S.Oželis</v>
      </c>
      <c r="L61" s="19" t="s">
        <v>520</v>
      </c>
      <c r="M61" s="13" t="s">
        <v>521</v>
      </c>
      <c r="N61" s="15">
        <v>35901</v>
      </c>
      <c r="O61" s="11" t="s">
        <v>481</v>
      </c>
      <c r="R61" s="11" t="s">
        <v>482</v>
      </c>
      <c r="U61" s="11" t="str">
        <f t="shared" si="7"/>
        <v>Julija</v>
      </c>
      <c r="V61" s="11" t="str">
        <f t="shared" si="8"/>
        <v>Milevičiūtė</v>
      </c>
      <c r="Y61" s="11" t="str">
        <f t="shared" si="9"/>
        <v>Šilutė</v>
      </c>
    </row>
    <row r="62" spans="1:25">
      <c r="A62" s="23">
        <v>61</v>
      </c>
      <c r="B62" s="10">
        <v>289</v>
      </c>
      <c r="C62" s="10" t="s">
        <v>448</v>
      </c>
      <c r="D62" s="10" t="str">
        <f t="shared" si="0"/>
        <v>m289</v>
      </c>
      <c r="E62" s="13" t="str">
        <f t="shared" si="1"/>
        <v>Karolina Bružinskaitė</v>
      </c>
      <c r="F62" s="16">
        <f t="shared" si="2"/>
        <v>35941</v>
      </c>
      <c r="G62" s="13" t="str">
        <f t="shared" si="3"/>
        <v xml:space="preserve">Šilutė </v>
      </c>
      <c r="H62" s="13" t="str">
        <f t="shared" si="4"/>
        <v xml:space="preserve"> </v>
      </c>
      <c r="I62" s="13" t="str">
        <f t="shared" si="5"/>
        <v xml:space="preserve"> </v>
      </c>
      <c r="J62" s="13" t="str">
        <f t="shared" si="6"/>
        <v>S.Oželis</v>
      </c>
      <c r="L62" s="19" t="s">
        <v>505</v>
      </c>
      <c r="M62" s="13" t="s">
        <v>534</v>
      </c>
      <c r="N62" s="15">
        <v>35941</v>
      </c>
      <c r="O62" s="11" t="s">
        <v>481</v>
      </c>
      <c r="R62" s="11" t="s">
        <v>482</v>
      </c>
      <c r="U62" s="11" t="str">
        <f t="shared" si="7"/>
        <v>Karolina</v>
      </c>
      <c r="V62" s="11" t="str">
        <f t="shared" si="8"/>
        <v>Bružinskaitė</v>
      </c>
      <c r="Y62" s="11" t="str">
        <f t="shared" si="9"/>
        <v>Šilutė</v>
      </c>
    </row>
    <row r="63" spans="1:25">
      <c r="A63" s="23">
        <v>62</v>
      </c>
      <c r="B63" s="10">
        <v>205</v>
      </c>
      <c r="C63" s="10" t="s">
        <v>567</v>
      </c>
      <c r="D63" s="10" t="str">
        <f t="shared" si="0"/>
        <v>v205</v>
      </c>
      <c r="E63" s="13" t="str">
        <f t="shared" si="1"/>
        <v>Karolis Galinskas</v>
      </c>
      <c r="F63" s="16">
        <f t="shared" si="2"/>
        <v>36271</v>
      </c>
      <c r="G63" s="13" t="str">
        <f t="shared" si="3"/>
        <v xml:space="preserve">Gargždai </v>
      </c>
      <c r="H63" s="13" t="str">
        <f t="shared" si="4"/>
        <v xml:space="preserve"> </v>
      </c>
      <c r="I63" s="13" t="str">
        <f t="shared" si="5"/>
        <v xml:space="preserve"> </v>
      </c>
      <c r="J63" s="13" t="str">
        <f t="shared" si="6"/>
        <v>R.Simoneit</v>
      </c>
      <c r="L63" s="19" t="s">
        <v>308</v>
      </c>
      <c r="M63" s="13" t="s">
        <v>309</v>
      </c>
      <c r="N63" s="15">
        <v>36271</v>
      </c>
      <c r="O63" s="11" t="s">
        <v>454</v>
      </c>
      <c r="R63" s="11" t="s">
        <v>458</v>
      </c>
      <c r="U63" s="11" t="str">
        <f t="shared" si="7"/>
        <v>Karolis</v>
      </c>
      <c r="V63" s="11" t="str">
        <f t="shared" si="8"/>
        <v>Galinskas</v>
      </c>
      <c r="Y63" s="11" t="str">
        <f t="shared" si="9"/>
        <v>Gargždai</v>
      </c>
    </row>
    <row r="64" spans="1:25">
      <c r="A64" s="23">
        <v>63</v>
      </c>
      <c r="B64" s="10">
        <v>195</v>
      </c>
      <c r="C64" s="10" t="s">
        <v>567</v>
      </c>
      <c r="D64" s="10" t="str">
        <f t="shared" si="0"/>
        <v>v195</v>
      </c>
      <c r="E64" s="13" t="str">
        <f t="shared" si="1"/>
        <v>Tomas Mikalauskas</v>
      </c>
      <c r="F64" s="16">
        <f t="shared" si="2"/>
        <v>35794</v>
      </c>
      <c r="G64" s="13" t="str">
        <f t="shared" si="3"/>
        <v xml:space="preserve">Gargždai </v>
      </c>
      <c r="H64" s="13" t="str">
        <f t="shared" si="4"/>
        <v xml:space="preserve"> </v>
      </c>
      <c r="I64" s="13" t="str">
        <f t="shared" si="5"/>
        <v xml:space="preserve"> </v>
      </c>
      <c r="J64" s="13" t="str">
        <f t="shared" si="6"/>
        <v>R.Simoneit</v>
      </c>
      <c r="L64" s="19" t="s">
        <v>334</v>
      </c>
      <c r="M64" s="13" t="s">
        <v>335</v>
      </c>
      <c r="N64" s="15">
        <v>35794</v>
      </c>
      <c r="O64" s="11" t="s">
        <v>454</v>
      </c>
      <c r="R64" s="11" t="s">
        <v>458</v>
      </c>
      <c r="U64" s="11" t="str">
        <f t="shared" si="7"/>
        <v>Tomas</v>
      </c>
      <c r="V64" s="11" t="str">
        <f t="shared" si="8"/>
        <v>Mikalauskas</v>
      </c>
      <c r="Y64" s="11" t="str">
        <f t="shared" si="9"/>
        <v>Gargždai</v>
      </c>
    </row>
    <row r="65" spans="1:25">
      <c r="A65" s="23">
        <v>64</v>
      </c>
      <c r="B65" s="10">
        <v>206</v>
      </c>
      <c r="C65" s="10" t="s">
        <v>448</v>
      </c>
      <c r="D65" s="10" t="str">
        <f t="shared" si="0"/>
        <v>m206</v>
      </c>
      <c r="E65" s="13" t="str">
        <f t="shared" si="1"/>
        <v>Ugnė Ostapenkaitė</v>
      </c>
      <c r="F65" s="16">
        <f t="shared" si="2"/>
        <v>35807</v>
      </c>
      <c r="G65" s="13" t="str">
        <f t="shared" si="3"/>
        <v xml:space="preserve">Gargždai </v>
      </c>
      <c r="H65" s="13" t="str">
        <f t="shared" si="4"/>
        <v xml:space="preserve"> </v>
      </c>
      <c r="I65" s="13" t="str">
        <f t="shared" si="5"/>
        <v xml:space="preserve"> </v>
      </c>
      <c r="J65" s="13" t="str">
        <f t="shared" si="6"/>
        <v>R.Simoneit</v>
      </c>
      <c r="L65" s="19" t="s">
        <v>514</v>
      </c>
      <c r="M65" s="13" t="s">
        <v>361</v>
      </c>
      <c r="N65" s="15">
        <v>35807</v>
      </c>
      <c r="O65" s="11" t="s">
        <v>454</v>
      </c>
      <c r="R65" s="11" t="s">
        <v>458</v>
      </c>
      <c r="U65" s="11" t="str">
        <f t="shared" si="7"/>
        <v>Ugnė</v>
      </c>
      <c r="V65" s="11" t="str">
        <f t="shared" si="8"/>
        <v>Ostapenkaitė</v>
      </c>
      <c r="Y65" s="11" t="str">
        <f t="shared" si="9"/>
        <v>Gargždai</v>
      </c>
    </row>
    <row r="66" spans="1:25">
      <c r="A66" s="23">
        <v>65</v>
      </c>
      <c r="B66" s="10">
        <v>207</v>
      </c>
      <c r="C66" s="10" t="s">
        <v>567</v>
      </c>
      <c r="D66" s="10" t="str">
        <f t="shared" ref="D66:D129" si="10">CONCATENATE(C66,B66)</f>
        <v>v207</v>
      </c>
      <c r="E66" s="13" t="str">
        <f t="shared" ref="E66:E129" si="11">CONCATENATE(U66," ",V66)</f>
        <v>Edvardas Gelžinis</v>
      </c>
      <c r="F66" s="16">
        <f t="shared" ref="F66:F129" si="12">IF(ISBLANK(N66)," ",N66)</f>
        <v>36062</v>
      </c>
      <c r="G66" s="13" t="str">
        <f t="shared" ref="G66:G129" si="13">CONCATENATE(Y66," ",K66)</f>
        <v xml:space="preserve">Gargždai </v>
      </c>
      <c r="H66" s="13" t="str">
        <f t="shared" ref="H66:H129" si="14">IF(ISBLANK(P66)," ",P66)</f>
        <v xml:space="preserve"> </v>
      </c>
      <c r="I66" s="13" t="str">
        <f t="shared" ref="I66:I129" si="15">IF(ISBLANK(Q66)," ",Q66)</f>
        <v xml:space="preserve"> </v>
      </c>
      <c r="J66" s="13" t="str">
        <f t="shared" ref="J66:J129" si="16">IF(ISBLANK(R66)," ",R66)</f>
        <v>R.Simoneit</v>
      </c>
      <c r="L66" s="19" t="s">
        <v>382</v>
      </c>
      <c r="M66" s="13" t="s">
        <v>383</v>
      </c>
      <c r="N66" s="15">
        <v>36062</v>
      </c>
      <c r="O66" s="11" t="s">
        <v>454</v>
      </c>
      <c r="R66" s="11" t="s">
        <v>458</v>
      </c>
      <c r="U66" s="11" t="str">
        <f t="shared" ref="U66:U129" si="17">IF(ISBLANK(L66),"",PROPER(L66))</f>
        <v>Edvardas</v>
      </c>
      <c r="V66" s="11" t="str">
        <f t="shared" ref="V66:V129" si="18">IF(ISBLANK(M66),"",PROPER(M66))</f>
        <v>Gelžinis</v>
      </c>
      <c r="Y66" s="11" t="str">
        <f t="shared" ref="Y66:Y129" si="19">IF(ISBLANK(N66),"",PROPER(O66))</f>
        <v>Gargždai</v>
      </c>
    </row>
    <row r="67" spans="1:25">
      <c r="A67" s="23">
        <v>66</v>
      </c>
      <c r="B67" s="10">
        <v>208</v>
      </c>
      <c r="C67" s="10" t="s">
        <v>448</v>
      </c>
      <c r="D67" s="10" t="str">
        <f t="shared" si="10"/>
        <v>m208</v>
      </c>
      <c r="E67" s="13" t="str">
        <f t="shared" si="11"/>
        <v>Kristina Gedmintaitė</v>
      </c>
      <c r="F67" s="16">
        <f t="shared" si="12"/>
        <v>36147</v>
      </c>
      <c r="G67" s="13" t="str">
        <f t="shared" si="13"/>
        <v xml:space="preserve">Gargždai </v>
      </c>
      <c r="H67" s="13" t="str">
        <f t="shared" si="14"/>
        <v xml:space="preserve"> </v>
      </c>
      <c r="I67" s="13" t="str">
        <f t="shared" si="15"/>
        <v xml:space="preserve"> </v>
      </c>
      <c r="J67" s="13" t="str">
        <f t="shared" si="16"/>
        <v>R.Simoneit</v>
      </c>
      <c r="L67" s="19" t="s">
        <v>469</v>
      </c>
      <c r="M67" s="13" t="s">
        <v>470</v>
      </c>
      <c r="N67" s="15">
        <v>36147</v>
      </c>
      <c r="O67" s="11" t="s">
        <v>454</v>
      </c>
      <c r="R67" s="11" t="s">
        <v>458</v>
      </c>
      <c r="U67" s="11" t="str">
        <f t="shared" si="17"/>
        <v>Kristina</v>
      </c>
      <c r="V67" s="11" t="str">
        <f t="shared" si="18"/>
        <v>Gedmintaitė</v>
      </c>
      <c r="Y67" s="11" t="str">
        <f t="shared" si="19"/>
        <v>Gargždai</v>
      </c>
    </row>
    <row r="68" spans="1:25">
      <c r="A68" s="23">
        <v>67</v>
      </c>
      <c r="B68" s="10">
        <v>209</v>
      </c>
      <c r="C68" s="10" t="s">
        <v>567</v>
      </c>
      <c r="D68" s="10" t="str">
        <f t="shared" si="10"/>
        <v>v209</v>
      </c>
      <c r="E68" s="13" t="str">
        <f t="shared" si="11"/>
        <v>Ignas Liekis</v>
      </c>
      <c r="F68" s="16">
        <f t="shared" si="12"/>
        <v>36023</v>
      </c>
      <c r="G68" s="13" t="str">
        <f t="shared" si="13"/>
        <v xml:space="preserve">Gargždai </v>
      </c>
      <c r="H68" s="13" t="str">
        <f t="shared" si="14"/>
        <v xml:space="preserve"> </v>
      </c>
      <c r="I68" s="13" t="str">
        <f t="shared" si="15"/>
        <v xml:space="preserve"> </v>
      </c>
      <c r="J68" s="13" t="str">
        <f t="shared" si="16"/>
        <v>R.Simoneit</v>
      </c>
      <c r="L68" s="19" t="s">
        <v>512</v>
      </c>
      <c r="M68" s="13" t="s">
        <v>513</v>
      </c>
      <c r="N68" s="15">
        <v>36023</v>
      </c>
      <c r="O68" s="11" t="s">
        <v>454</v>
      </c>
      <c r="R68" s="11" t="s">
        <v>458</v>
      </c>
      <c r="U68" s="11" t="str">
        <f t="shared" si="17"/>
        <v>Ignas</v>
      </c>
      <c r="V68" s="11" t="str">
        <f t="shared" si="18"/>
        <v>Liekis</v>
      </c>
      <c r="Y68" s="11" t="str">
        <f t="shared" si="19"/>
        <v>Gargždai</v>
      </c>
    </row>
    <row r="69" spans="1:25">
      <c r="A69" s="23">
        <v>68</v>
      </c>
      <c r="B69" s="10">
        <v>233</v>
      </c>
      <c r="C69" s="10" t="s">
        <v>448</v>
      </c>
      <c r="D69" s="10" t="str">
        <f t="shared" si="10"/>
        <v>m233</v>
      </c>
      <c r="E69" s="13" t="str">
        <f t="shared" si="11"/>
        <v>Gabrielė Zvankauskaitė</v>
      </c>
      <c r="F69" s="16">
        <f t="shared" si="12"/>
        <v>36227</v>
      </c>
      <c r="G69" s="13" t="str">
        <f t="shared" si="13"/>
        <v xml:space="preserve">Gargždai  </v>
      </c>
      <c r="H69" s="13" t="str">
        <f t="shared" si="14"/>
        <v xml:space="preserve"> </v>
      </c>
      <c r="I69" s="13" t="str">
        <f t="shared" si="15"/>
        <v xml:space="preserve"> </v>
      </c>
      <c r="J69" s="13" t="str">
        <f t="shared" si="16"/>
        <v>R.Simoneit</v>
      </c>
      <c r="L69" s="19" t="s">
        <v>268</v>
      </c>
      <c r="M69" s="13" t="s">
        <v>269</v>
      </c>
      <c r="N69" s="15">
        <v>36227</v>
      </c>
      <c r="O69" s="11" t="s">
        <v>270</v>
      </c>
      <c r="R69" s="11" t="s">
        <v>458</v>
      </c>
      <c r="U69" s="11" t="str">
        <f t="shared" si="17"/>
        <v>Gabrielė</v>
      </c>
      <c r="V69" s="11" t="str">
        <f t="shared" si="18"/>
        <v>Zvankauskaitė</v>
      </c>
      <c r="Y69" s="11" t="str">
        <f t="shared" si="19"/>
        <v xml:space="preserve">Gargždai </v>
      </c>
    </row>
    <row r="70" spans="1:25">
      <c r="A70" s="23">
        <v>69</v>
      </c>
      <c r="B70" s="10">
        <v>210</v>
      </c>
      <c r="C70" s="10" t="s">
        <v>567</v>
      </c>
      <c r="D70" s="10" t="str">
        <f t="shared" si="10"/>
        <v>v210</v>
      </c>
      <c r="E70" s="13" t="str">
        <f t="shared" si="11"/>
        <v>Dainius Milius</v>
      </c>
      <c r="F70" s="16">
        <f t="shared" si="12"/>
        <v>36285</v>
      </c>
      <c r="G70" s="13" t="str">
        <f t="shared" si="13"/>
        <v xml:space="preserve">Gargždai </v>
      </c>
      <c r="H70" s="13" t="str">
        <f t="shared" si="14"/>
        <v xml:space="preserve"> </v>
      </c>
      <c r="I70" s="13" t="str">
        <f t="shared" si="15"/>
        <v xml:space="preserve"> </v>
      </c>
      <c r="J70" s="13" t="str">
        <f t="shared" si="16"/>
        <v>R.Simoneit</v>
      </c>
      <c r="L70" s="19" t="s">
        <v>300</v>
      </c>
      <c r="M70" s="13" t="s">
        <v>301</v>
      </c>
      <c r="N70" s="15">
        <v>36285</v>
      </c>
      <c r="O70" s="11" t="s">
        <v>454</v>
      </c>
      <c r="R70" s="11" t="s">
        <v>458</v>
      </c>
      <c r="U70" s="11" t="str">
        <f t="shared" si="17"/>
        <v>Dainius</v>
      </c>
      <c r="V70" s="11" t="str">
        <f t="shared" si="18"/>
        <v>Milius</v>
      </c>
      <c r="Y70" s="11" t="str">
        <f t="shared" si="19"/>
        <v>Gargždai</v>
      </c>
    </row>
    <row r="71" spans="1:25">
      <c r="A71" s="23">
        <v>70</v>
      </c>
      <c r="B71" s="10">
        <v>211</v>
      </c>
      <c r="C71" s="10" t="s">
        <v>448</v>
      </c>
      <c r="D71" s="10" t="str">
        <f t="shared" si="10"/>
        <v>m211</v>
      </c>
      <c r="E71" s="13" t="str">
        <f t="shared" si="11"/>
        <v>Vakarė Kundrotaitė</v>
      </c>
      <c r="F71" s="16">
        <f t="shared" si="12"/>
        <v>37170</v>
      </c>
      <c r="G71" s="13" t="str">
        <f t="shared" si="13"/>
        <v xml:space="preserve">Gargždai </v>
      </c>
      <c r="H71" s="13" t="str">
        <f t="shared" si="14"/>
        <v xml:space="preserve"> </v>
      </c>
      <c r="I71" s="13" t="str">
        <f t="shared" si="15"/>
        <v xml:space="preserve"> </v>
      </c>
      <c r="J71" s="13" t="str">
        <f t="shared" si="16"/>
        <v>R.Simoneit</v>
      </c>
      <c r="L71" s="19" t="s">
        <v>327</v>
      </c>
      <c r="M71" s="13" t="s">
        <v>328</v>
      </c>
      <c r="N71" s="15">
        <v>37170</v>
      </c>
      <c r="O71" s="11" t="s">
        <v>454</v>
      </c>
      <c r="R71" s="11" t="s">
        <v>458</v>
      </c>
      <c r="U71" s="11" t="str">
        <f t="shared" si="17"/>
        <v>Vakarė</v>
      </c>
      <c r="V71" s="11" t="str">
        <f t="shared" si="18"/>
        <v>Kundrotaitė</v>
      </c>
      <c r="Y71" s="11" t="str">
        <f t="shared" si="19"/>
        <v>Gargždai</v>
      </c>
    </row>
    <row r="72" spans="1:25">
      <c r="A72" s="23">
        <v>71</v>
      </c>
      <c r="B72" s="10">
        <v>212</v>
      </c>
      <c r="C72" s="10" t="s">
        <v>448</v>
      </c>
      <c r="D72" s="10" t="str">
        <f t="shared" si="10"/>
        <v>m212</v>
      </c>
      <c r="E72" s="13" t="str">
        <f t="shared" si="11"/>
        <v>Iveta Pociutė</v>
      </c>
      <c r="F72" s="16">
        <f t="shared" si="12"/>
        <v>36867</v>
      </c>
      <c r="G72" s="13" t="str">
        <f t="shared" si="13"/>
        <v xml:space="preserve">Gargždai </v>
      </c>
      <c r="H72" s="13" t="str">
        <f t="shared" si="14"/>
        <v xml:space="preserve"> </v>
      </c>
      <c r="I72" s="13" t="str">
        <f t="shared" si="15"/>
        <v xml:space="preserve"> </v>
      </c>
      <c r="J72" s="13" t="str">
        <f t="shared" si="16"/>
        <v>R.Simoneit</v>
      </c>
      <c r="L72" s="19" t="s">
        <v>473</v>
      </c>
      <c r="M72" s="13" t="s">
        <v>355</v>
      </c>
      <c r="N72" s="15">
        <v>36867</v>
      </c>
      <c r="O72" s="11" t="s">
        <v>454</v>
      </c>
      <c r="R72" s="11" t="s">
        <v>458</v>
      </c>
      <c r="U72" s="11" t="str">
        <f t="shared" si="17"/>
        <v>Iveta</v>
      </c>
      <c r="V72" s="11" t="str">
        <f t="shared" si="18"/>
        <v>Pociutė</v>
      </c>
      <c r="Y72" s="11" t="str">
        <f t="shared" si="19"/>
        <v>Gargždai</v>
      </c>
    </row>
    <row r="73" spans="1:25">
      <c r="A73" s="23">
        <v>72</v>
      </c>
      <c r="B73" s="10">
        <v>193</v>
      </c>
      <c r="C73" s="10" t="s">
        <v>448</v>
      </c>
      <c r="D73" s="10" t="str">
        <f t="shared" si="10"/>
        <v>m193</v>
      </c>
      <c r="E73" s="13" t="str">
        <f t="shared" si="11"/>
        <v>Gabija Viršilaitė</v>
      </c>
      <c r="F73" s="16">
        <f t="shared" si="12"/>
        <v>35767</v>
      </c>
      <c r="G73" s="13" t="str">
        <f t="shared" si="13"/>
        <v xml:space="preserve">Gargždai </v>
      </c>
      <c r="H73" s="13" t="str">
        <f t="shared" si="14"/>
        <v xml:space="preserve"> </v>
      </c>
      <c r="I73" s="13" t="str">
        <f t="shared" si="15"/>
        <v xml:space="preserve"> </v>
      </c>
      <c r="J73" s="13" t="str">
        <f t="shared" si="16"/>
        <v>R.Simoneit</v>
      </c>
      <c r="L73" s="19" t="s">
        <v>471</v>
      </c>
      <c r="M73" s="13" t="s">
        <v>378</v>
      </c>
      <c r="N73" s="15">
        <v>35767</v>
      </c>
      <c r="O73" s="11" t="s">
        <v>454</v>
      </c>
      <c r="R73" s="11" t="s">
        <v>458</v>
      </c>
      <c r="U73" s="11" t="str">
        <f t="shared" si="17"/>
        <v>Gabija</v>
      </c>
      <c r="V73" s="11" t="str">
        <f t="shared" si="18"/>
        <v>Viršilaitė</v>
      </c>
      <c r="Y73" s="11" t="str">
        <f t="shared" si="19"/>
        <v>Gargždai</v>
      </c>
    </row>
    <row r="74" spans="1:25">
      <c r="A74" s="23">
        <v>73</v>
      </c>
      <c r="B74" s="10">
        <v>182</v>
      </c>
      <c r="C74" s="10" t="s">
        <v>567</v>
      </c>
      <c r="D74" s="10" t="str">
        <f t="shared" si="10"/>
        <v>v182</v>
      </c>
      <c r="E74" s="13" t="str">
        <f t="shared" si="11"/>
        <v>Laurynas Stonkus</v>
      </c>
      <c r="F74" s="16">
        <f t="shared" si="12"/>
        <v>35586</v>
      </c>
      <c r="G74" s="13" t="str">
        <f t="shared" si="13"/>
        <v xml:space="preserve">Gargždai </v>
      </c>
      <c r="H74" s="13" t="str">
        <f t="shared" si="14"/>
        <v xml:space="preserve"> </v>
      </c>
      <c r="I74" s="13" t="str">
        <f t="shared" si="15"/>
        <v xml:space="preserve"> </v>
      </c>
      <c r="J74" s="13" t="str">
        <f t="shared" si="16"/>
        <v>R.Simoneit</v>
      </c>
      <c r="L74" s="19" t="s">
        <v>456</v>
      </c>
      <c r="M74" s="13" t="s">
        <v>457</v>
      </c>
      <c r="N74" s="15">
        <v>35586</v>
      </c>
      <c r="O74" s="11" t="s">
        <v>454</v>
      </c>
      <c r="R74" s="11" t="s">
        <v>458</v>
      </c>
      <c r="U74" s="11" t="str">
        <f t="shared" si="17"/>
        <v>Laurynas</v>
      </c>
      <c r="V74" s="11" t="str">
        <f t="shared" si="18"/>
        <v>Stonkus</v>
      </c>
      <c r="Y74" s="11" t="str">
        <f t="shared" si="19"/>
        <v>Gargždai</v>
      </c>
    </row>
    <row r="75" spans="1:25">
      <c r="A75" s="23">
        <v>74</v>
      </c>
      <c r="B75" s="10">
        <v>251</v>
      </c>
      <c r="C75" s="10" t="s">
        <v>448</v>
      </c>
      <c r="D75" s="10" t="str">
        <f t="shared" si="10"/>
        <v>m251</v>
      </c>
      <c r="E75" s="13" t="str">
        <f t="shared" si="11"/>
        <v>Aistė Bartkutė</v>
      </c>
      <c r="F75" s="16">
        <f t="shared" si="12"/>
        <v>36707</v>
      </c>
      <c r="G75" s="13" t="str">
        <f t="shared" si="13"/>
        <v xml:space="preserve">Telšiai  </v>
      </c>
      <c r="H75" s="13" t="str">
        <f t="shared" si="14"/>
        <v xml:space="preserve"> </v>
      </c>
      <c r="I75" s="13" t="str">
        <f t="shared" si="15"/>
        <v xml:space="preserve"> </v>
      </c>
      <c r="J75" s="13" t="str">
        <f t="shared" si="16"/>
        <v>L.Kaveckienė</v>
      </c>
      <c r="L75" s="19" t="s">
        <v>501</v>
      </c>
      <c r="M75" s="13" t="s">
        <v>502</v>
      </c>
      <c r="N75" s="15">
        <v>36707</v>
      </c>
      <c r="O75" s="11" t="s">
        <v>503</v>
      </c>
      <c r="R75" s="11" t="s">
        <v>504</v>
      </c>
      <c r="U75" s="11" t="str">
        <f t="shared" si="17"/>
        <v>Aistė</v>
      </c>
      <c r="V75" s="11" t="str">
        <f t="shared" si="18"/>
        <v>Bartkutė</v>
      </c>
      <c r="Y75" s="11" t="str">
        <f t="shared" si="19"/>
        <v xml:space="preserve">Telšiai </v>
      </c>
    </row>
    <row r="76" spans="1:25">
      <c r="A76" s="23">
        <v>75</v>
      </c>
      <c r="B76" s="10">
        <v>253</v>
      </c>
      <c r="C76" s="10" t="s">
        <v>567</v>
      </c>
      <c r="D76" s="10" t="str">
        <f t="shared" si="10"/>
        <v>v253</v>
      </c>
      <c r="E76" s="13" t="str">
        <f t="shared" si="11"/>
        <v>Gintaras Šaulys</v>
      </c>
      <c r="F76" s="16">
        <f t="shared" si="12"/>
        <v>36300</v>
      </c>
      <c r="G76" s="13" t="str">
        <f t="shared" si="13"/>
        <v xml:space="preserve">Telšiai  </v>
      </c>
      <c r="H76" s="13" t="str">
        <f t="shared" si="14"/>
        <v xml:space="preserve"> </v>
      </c>
      <c r="I76" s="13" t="str">
        <f t="shared" si="15"/>
        <v xml:space="preserve"> </v>
      </c>
      <c r="J76" s="13" t="str">
        <f t="shared" si="16"/>
        <v>L.Kaveckienė</v>
      </c>
      <c r="L76" s="19" t="s">
        <v>257</v>
      </c>
      <c r="M76" s="13" t="s">
        <v>258</v>
      </c>
      <c r="N76" s="15">
        <v>36300</v>
      </c>
      <c r="O76" s="11" t="s">
        <v>503</v>
      </c>
      <c r="R76" s="11" t="s">
        <v>504</v>
      </c>
      <c r="U76" s="11" t="str">
        <f t="shared" si="17"/>
        <v>Gintaras</v>
      </c>
      <c r="V76" s="11" t="str">
        <f t="shared" si="18"/>
        <v>Šaulys</v>
      </c>
      <c r="Y76" s="11" t="str">
        <f t="shared" si="19"/>
        <v xml:space="preserve">Telšiai </v>
      </c>
    </row>
    <row r="77" spans="1:25">
      <c r="A77" s="23">
        <v>76</v>
      </c>
      <c r="B77" s="10">
        <v>199</v>
      </c>
      <c r="C77" s="10" t="s">
        <v>448</v>
      </c>
      <c r="D77" s="10" t="str">
        <f t="shared" si="10"/>
        <v>m199</v>
      </c>
      <c r="E77" s="13" t="str">
        <f t="shared" si="11"/>
        <v>Kamilė Gargasaitė</v>
      </c>
      <c r="F77" s="16">
        <f t="shared" si="12"/>
        <v>35960</v>
      </c>
      <c r="G77" s="13" t="str">
        <f t="shared" si="13"/>
        <v xml:space="preserve">Telšiai </v>
      </c>
      <c r="H77" s="13" t="str">
        <f t="shared" si="14"/>
        <v xml:space="preserve"> </v>
      </c>
      <c r="I77" s="13" t="str">
        <f t="shared" si="15"/>
        <v xml:space="preserve"> </v>
      </c>
      <c r="J77" s="13" t="str">
        <f t="shared" si="16"/>
        <v>L.Kaveckienė</v>
      </c>
      <c r="L77" s="19" t="s">
        <v>548</v>
      </c>
      <c r="M77" s="13" t="s">
        <v>549</v>
      </c>
      <c r="N77" s="15">
        <v>35960</v>
      </c>
      <c r="O77" s="11" t="s">
        <v>267</v>
      </c>
      <c r="R77" s="11" t="s">
        <v>504</v>
      </c>
      <c r="U77" s="11" t="str">
        <f t="shared" si="17"/>
        <v>Kamilė</v>
      </c>
      <c r="V77" s="11" t="str">
        <f t="shared" si="18"/>
        <v>Gargasaitė</v>
      </c>
      <c r="Y77" s="11" t="str">
        <f t="shared" si="19"/>
        <v>Telšiai</v>
      </c>
    </row>
    <row r="78" spans="1:25">
      <c r="A78" s="23">
        <v>77</v>
      </c>
      <c r="B78" s="10">
        <v>268</v>
      </c>
      <c r="C78" s="10" t="s">
        <v>567</v>
      </c>
      <c r="D78" s="10" t="str">
        <f t="shared" si="10"/>
        <v>v268</v>
      </c>
      <c r="E78" s="13" t="str">
        <f t="shared" si="11"/>
        <v>Arentas Giniotis</v>
      </c>
      <c r="F78" s="16">
        <f t="shared" si="12"/>
        <v>36910</v>
      </c>
      <c r="G78" s="13" t="str">
        <f t="shared" si="13"/>
        <v xml:space="preserve">Telšiai </v>
      </c>
      <c r="H78" s="13" t="str">
        <f t="shared" si="14"/>
        <v xml:space="preserve"> </v>
      </c>
      <c r="I78" s="13" t="str">
        <f t="shared" si="15"/>
        <v xml:space="preserve"> </v>
      </c>
      <c r="J78" s="13" t="str">
        <f t="shared" si="16"/>
        <v>L.Kaveckienė</v>
      </c>
      <c r="L78" s="19" t="s">
        <v>320</v>
      </c>
      <c r="M78" s="13" t="s">
        <v>321</v>
      </c>
      <c r="N78" s="15">
        <v>36910</v>
      </c>
      <c r="O78" s="11" t="s">
        <v>267</v>
      </c>
      <c r="R78" s="11" t="s">
        <v>504</v>
      </c>
      <c r="U78" s="11" t="str">
        <f t="shared" si="17"/>
        <v>Arentas</v>
      </c>
      <c r="V78" s="11" t="str">
        <f t="shared" si="18"/>
        <v>Giniotis</v>
      </c>
      <c r="Y78" s="11" t="str">
        <f t="shared" si="19"/>
        <v>Telšiai</v>
      </c>
    </row>
    <row r="79" spans="1:25">
      <c r="A79" s="23">
        <v>78</v>
      </c>
      <c r="B79" s="10">
        <v>252</v>
      </c>
      <c r="C79" s="10" t="s">
        <v>448</v>
      </c>
      <c r="D79" s="10" t="str">
        <f t="shared" si="10"/>
        <v>m252</v>
      </c>
      <c r="E79" s="13" t="str">
        <f t="shared" si="11"/>
        <v>Kornelija Čekaitė</v>
      </c>
      <c r="F79" s="16">
        <f t="shared" si="12"/>
        <v>35862</v>
      </c>
      <c r="G79" s="13" t="str">
        <f t="shared" si="13"/>
        <v xml:space="preserve">Telšiai  </v>
      </c>
      <c r="H79" s="13" t="str">
        <f t="shared" si="14"/>
        <v xml:space="preserve"> </v>
      </c>
      <c r="I79" s="13" t="str">
        <f t="shared" si="15"/>
        <v xml:space="preserve"> </v>
      </c>
      <c r="J79" s="13" t="str">
        <f t="shared" si="16"/>
        <v>L.Kaveckienė</v>
      </c>
      <c r="L79" s="19" t="s">
        <v>347</v>
      </c>
      <c r="M79" s="13" t="s">
        <v>348</v>
      </c>
      <c r="N79" s="15">
        <v>35862</v>
      </c>
      <c r="O79" s="11" t="s">
        <v>503</v>
      </c>
      <c r="R79" s="11" t="s">
        <v>504</v>
      </c>
      <c r="U79" s="11" t="str">
        <f t="shared" si="17"/>
        <v>Kornelija</v>
      </c>
      <c r="V79" s="11" t="str">
        <f t="shared" si="18"/>
        <v>Čekaitė</v>
      </c>
      <c r="Y79" s="11" t="str">
        <f t="shared" si="19"/>
        <v xml:space="preserve">Telšiai </v>
      </c>
    </row>
    <row r="80" spans="1:25">
      <c r="A80" s="23">
        <v>79</v>
      </c>
      <c r="B80" s="10">
        <v>273</v>
      </c>
      <c r="C80" s="10" t="s">
        <v>448</v>
      </c>
      <c r="D80" s="10" t="str">
        <f t="shared" si="10"/>
        <v>m273</v>
      </c>
      <c r="E80" s="13" t="str">
        <f t="shared" si="11"/>
        <v>Lina Jankauskaitė</v>
      </c>
      <c r="F80" s="16">
        <f t="shared" si="12"/>
        <v>36161</v>
      </c>
      <c r="G80" s="13" t="str">
        <f t="shared" si="13"/>
        <v xml:space="preserve">Dovilai </v>
      </c>
      <c r="H80" s="13" t="str">
        <f t="shared" si="14"/>
        <v xml:space="preserve"> </v>
      </c>
      <c r="I80" s="13" t="str">
        <f t="shared" si="15"/>
        <v xml:space="preserve"> </v>
      </c>
      <c r="J80" s="13" t="str">
        <f t="shared" si="16"/>
        <v>A.Šimkevičius</v>
      </c>
      <c r="L80" s="19" t="s">
        <v>370</v>
      </c>
      <c r="M80" s="13" t="s">
        <v>371</v>
      </c>
      <c r="N80" s="15">
        <v>36161</v>
      </c>
      <c r="O80" s="11" t="s">
        <v>438</v>
      </c>
      <c r="R80" s="11" t="s">
        <v>441</v>
      </c>
      <c r="U80" s="11" t="str">
        <f t="shared" si="17"/>
        <v>Lina</v>
      </c>
      <c r="V80" s="11" t="str">
        <f t="shared" si="18"/>
        <v>Jankauskaitė</v>
      </c>
      <c r="Y80" s="11" t="str">
        <f t="shared" si="19"/>
        <v>Dovilai</v>
      </c>
    </row>
    <row r="81" spans="1:25">
      <c r="A81" s="23">
        <v>80</v>
      </c>
      <c r="B81" s="10">
        <v>229</v>
      </c>
      <c r="C81" s="10" t="s">
        <v>567</v>
      </c>
      <c r="D81" s="10" t="str">
        <f t="shared" si="10"/>
        <v>v229</v>
      </c>
      <c r="E81" s="13" t="str">
        <f t="shared" si="11"/>
        <v>Tadas Steponaitis</v>
      </c>
      <c r="F81" s="16">
        <f t="shared" si="12"/>
        <v>35954</v>
      </c>
      <c r="G81" s="13" t="str">
        <f t="shared" si="13"/>
        <v xml:space="preserve">Dovilai </v>
      </c>
      <c r="H81" s="13" t="str">
        <f t="shared" si="14"/>
        <v xml:space="preserve"> </v>
      </c>
      <c r="I81" s="13" t="str">
        <f t="shared" si="15"/>
        <v xml:space="preserve"> </v>
      </c>
      <c r="J81" s="13" t="str">
        <f t="shared" si="16"/>
        <v>A.Šimkevičius</v>
      </c>
      <c r="L81" s="19" t="s">
        <v>574</v>
      </c>
      <c r="M81" s="13" t="s">
        <v>576</v>
      </c>
      <c r="N81" s="15">
        <v>35954</v>
      </c>
      <c r="O81" s="11" t="s">
        <v>438</v>
      </c>
      <c r="R81" s="11" t="s">
        <v>441</v>
      </c>
      <c r="U81" s="11" t="str">
        <f t="shared" si="17"/>
        <v>Tadas</v>
      </c>
      <c r="V81" s="11" t="str">
        <f t="shared" si="18"/>
        <v>Steponaitis</v>
      </c>
      <c r="Y81" s="11" t="str">
        <f t="shared" si="19"/>
        <v>Dovilai</v>
      </c>
    </row>
    <row r="82" spans="1:25">
      <c r="A82" s="23">
        <v>81</v>
      </c>
      <c r="B82" s="10">
        <v>226</v>
      </c>
      <c r="C82" s="10" t="s">
        <v>567</v>
      </c>
      <c r="D82" s="10" t="str">
        <f t="shared" si="10"/>
        <v>v226</v>
      </c>
      <c r="E82" s="13" t="str">
        <f t="shared" si="11"/>
        <v>Osvaldas Pliuškys</v>
      </c>
      <c r="F82" s="16">
        <f t="shared" si="12"/>
        <v>35998</v>
      </c>
      <c r="G82" s="13" t="str">
        <f t="shared" si="13"/>
        <v xml:space="preserve">Dovilai </v>
      </c>
      <c r="H82" s="13" t="str">
        <f t="shared" si="14"/>
        <v xml:space="preserve"> </v>
      </c>
      <c r="I82" s="13" t="str">
        <f t="shared" si="15"/>
        <v xml:space="preserve"> </v>
      </c>
      <c r="J82" s="13" t="str">
        <f t="shared" si="16"/>
        <v>A.Šimkevičius</v>
      </c>
      <c r="L82" s="19" t="s">
        <v>490</v>
      </c>
      <c r="M82" s="13" t="s">
        <v>491</v>
      </c>
      <c r="N82" s="15">
        <v>35998</v>
      </c>
      <c r="O82" s="11" t="s">
        <v>438</v>
      </c>
      <c r="R82" s="11" t="s">
        <v>441</v>
      </c>
      <c r="U82" s="11" t="str">
        <f t="shared" si="17"/>
        <v>Osvaldas</v>
      </c>
      <c r="V82" s="11" t="str">
        <f t="shared" si="18"/>
        <v>Pliuškys</v>
      </c>
      <c r="Y82" s="11" t="str">
        <f t="shared" si="19"/>
        <v>Dovilai</v>
      </c>
    </row>
    <row r="83" spans="1:25">
      <c r="A83" s="23">
        <v>82</v>
      </c>
      <c r="B83" s="10">
        <v>225</v>
      </c>
      <c r="C83" s="10" t="s">
        <v>448</v>
      </c>
      <c r="D83" s="10" t="str">
        <f t="shared" si="10"/>
        <v>m225</v>
      </c>
      <c r="E83" s="13" t="str">
        <f t="shared" si="11"/>
        <v>Evelina Petrauskaitė</v>
      </c>
      <c r="F83" s="16">
        <f t="shared" si="12"/>
        <v>36363</v>
      </c>
      <c r="G83" s="13" t="str">
        <f t="shared" si="13"/>
        <v xml:space="preserve">Dovilai </v>
      </c>
      <c r="H83" s="13" t="str">
        <f t="shared" si="14"/>
        <v xml:space="preserve"> </v>
      </c>
      <c r="I83" s="13" t="str">
        <f t="shared" si="15"/>
        <v xml:space="preserve"> </v>
      </c>
      <c r="J83" s="13" t="str">
        <f t="shared" si="16"/>
        <v>A.Šimkevičius</v>
      </c>
      <c r="L83" s="19" t="s">
        <v>465</v>
      </c>
      <c r="M83" s="13" t="s">
        <v>526</v>
      </c>
      <c r="N83" s="15">
        <v>36363</v>
      </c>
      <c r="O83" s="11" t="s">
        <v>438</v>
      </c>
      <c r="R83" s="11" t="s">
        <v>441</v>
      </c>
      <c r="U83" s="11" t="str">
        <f t="shared" si="17"/>
        <v>Evelina</v>
      </c>
      <c r="V83" s="11" t="str">
        <f t="shared" si="18"/>
        <v>Petrauskaitė</v>
      </c>
      <c r="Y83" s="11" t="str">
        <f t="shared" si="19"/>
        <v>Dovilai</v>
      </c>
    </row>
    <row r="84" spans="1:25">
      <c r="A84" s="23">
        <v>83</v>
      </c>
      <c r="B84" s="10">
        <v>223</v>
      </c>
      <c r="C84" s="10" t="s">
        <v>448</v>
      </c>
      <c r="D84" s="10" t="str">
        <f t="shared" si="10"/>
        <v>m223</v>
      </c>
      <c r="E84" s="13" t="str">
        <f t="shared" si="11"/>
        <v>Laura Mockutė</v>
      </c>
      <c r="F84" s="16">
        <f t="shared" si="12"/>
        <v>36466</v>
      </c>
      <c r="G84" s="13" t="str">
        <f t="shared" si="13"/>
        <v xml:space="preserve">Dovilai </v>
      </c>
      <c r="H84" s="13" t="str">
        <f t="shared" si="14"/>
        <v xml:space="preserve"> </v>
      </c>
      <c r="I84" s="13" t="str">
        <f t="shared" si="15"/>
        <v xml:space="preserve"> </v>
      </c>
      <c r="J84" s="13" t="str">
        <f t="shared" si="16"/>
        <v>A.Šimkevičius</v>
      </c>
      <c r="L84" s="19" t="s">
        <v>538</v>
      </c>
      <c r="M84" s="13" t="s">
        <v>539</v>
      </c>
      <c r="N84" s="15">
        <v>36466</v>
      </c>
      <c r="O84" s="11" t="s">
        <v>438</v>
      </c>
      <c r="R84" s="11" t="s">
        <v>441</v>
      </c>
      <c r="U84" s="11" t="str">
        <f t="shared" si="17"/>
        <v>Laura</v>
      </c>
      <c r="V84" s="11" t="str">
        <f t="shared" si="18"/>
        <v>Mockutė</v>
      </c>
      <c r="Y84" s="11" t="str">
        <f t="shared" si="19"/>
        <v>Dovilai</v>
      </c>
    </row>
    <row r="85" spans="1:25">
      <c r="A85" s="23">
        <v>84</v>
      </c>
      <c r="B85" s="10">
        <v>222</v>
      </c>
      <c r="C85" s="10" t="s">
        <v>567</v>
      </c>
      <c r="D85" s="10" t="str">
        <f t="shared" si="10"/>
        <v>v222</v>
      </c>
      <c r="E85" s="13" t="str">
        <f t="shared" si="11"/>
        <v>Audrius Mankus</v>
      </c>
      <c r="F85" s="16">
        <f t="shared" si="12"/>
        <v>36161</v>
      </c>
      <c r="G85" s="13" t="str">
        <f t="shared" si="13"/>
        <v xml:space="preserve">Dovilai </v>
      </c>
      <c r="H85" s="13" t="str">
        <f t="shared" si="14"/>
        <v xml:space="preserve"> </v>
      </c>
      <c r="I85" s="13" t="str">
        <f t="shared" si="15"/>
        <v xml:space="preserve"> </v>
      </c>
      <c r="J85" s="13" t="str">
        <f t="shared" si="16"/>
        <v>A.Šimkevičius</v>
      </c>
      <c r="L85" s="19" t="s">
        <v>312</v>
      </c>
      <c r="M85" s="13" t="s">
        <v>313</v>
      </c>
      <c r="N85" s="15">
        <v>36161</v>
      </c>
      <c r="O85" s="11" t="s">
        <v>438</v>
      </c>
      <c r="R85" s="11" t="s">
        <v>441</v>
      </c>
      <c r="U85" s="11" t="str">
        <f t="shared" si="17"/>
        <v>Audrius</v>
      </c>
      <c r="V85" s="11" t="str">
        <f t="shared" si="18"/>
        <v>Mankus</v>
      </c>
      <c r="Y85" s="11" t="str">
        <f t="shared" si="19"/>
        <v>Dovilai</v>
      </c>
    </row>
    <row r="86" spans="1:25">
      <c r="A86" s="23">
        <v>85</v>
      </c>
      <c r="B86" s="10">
        <v>219</v>
      </c>
      <c r="C86" s="10" t="s">
        <v>567</v>
      </c>
      <c r="D86" s="10" t="str">
        <f t="shared" si="10"/>
        <v>v219</v>
      </c>
      <c r="E86" s="13" t="str">
        <f t="shared" si="11"/>
        <v>Lukas Jurgutis</v>
      </c>
      <c r="F86" s="16">
        <f t="shared" si="12"/>
        <v>36122</v>
      </c>
      <c r="G86" s="13" t="str">
        <f t="shared" si="13"/>
        <v xml:space="preserve">Dovilai </v>
      </c>
      <c r="H86" s="13" t="str">
        <f t="shared" si="14"/>
        <v xml:space="preserve"> </v>
      </c>
      <c r="I86" s="13" t="str">
        <f t="shared" si="15"/>
        <v xml:space="preserve"> </v>
      </c>
      <c r="J86" s="13" t="str">
        <f t="shared" si="16"/>
        <v>A.Šimkevičius</v>
      </c>
      <c r="L86" s="19" t="s">
        <v>497</v>
      </c>
      <c r="M86" s="13" t="s">
        <v>341</v>
      </c>
      <c r="N86" s="15">
        <v>36122</v>
      </c>
      <c r="O86" s="11" t="s">
        <v>438</v>
      </c>
      <c r="R86" s="11" t="s">
        <v>441</v>
      </c>
      <c r="U86" s="11" t="str">
        <f t="shared" si="17"/>
        <v>Lukas</v>
      </c>
      <c r="V86" s="11" t="str">
        <f t="shared" si="18"/>
        <v>Jurgutis</v>
      </c>
      <c r="Y86" s="11" t="str">
        <f t="shared" si="19"/>
        <v>Dovilai</v>
      </c>
    </row>
    <row r="87" spans="1:25">
      <c r="A87" s="23">
        <v>86</v>
      </c>
      <c r="B87" s="10">
        <v>218</v>
      </c>
      <c r="C87" s="10" t="s">
        <v>448</v>
      </c>
      <c r="D87" s="10" t="str">
        <f t="shared" si="10"/>
        <v>m218</v>
      </c>
      <c r="E87" s="13" t="str">
        <f t="shared" si="11"/>
        <v>Gina Jenkutė</v>
      </c>
      <c r="F87" s="16">
        <f t="shared" si="12"/>
        <v>36082</v>
      </c>
      <c r="G87" s="13" t="str">
        <f t="shared" si="13"/>
        <v xml:space="preserve">Dovilai </v>
      </c>
      <c r="H87" s="13" t="str">
        <f t="shared" si="14"/>
        <v xml:space="preserve"> </v>
      </c>
      <c r="I87" s="13" t="str">
        <f t="shared" si="15"/>
        <v xml:space="preserve"> </v>
      </c>
      <c r="J87" s="13" t="str">
        <f t="shared" si="16"/>
        <v>A.Šimkevičius</v>
      </c>
      <c r="L87" s="19" t="s">
        <v>365</v>
      </c>
      <c r="M87" s="13" t="s">
        <v>366</v>
      </c>
      <c r="N87" s="15">
        <v>36082</v>
      </c>
      <c r="O87" s="11" t="s">
        <v>438</v>
      </c>
      <c r="R87" s="11" t="s">
        <v>441</v>
      </c>
      <c r="U87" s="11" t="str">
        <f t="shared" si="17"/>
        <v>Gina</v>
      </c>
      <c r="V87" s="11" t="str">
        <f t="shared" si="18"/>
        <v>Jenkutė</v>
      </c>
      <c r="Y87" s="11" t="str">
        <f t="shared" si="19"/>
        <v>Dovilai</v>
      </c>
    </row>
    <row r="88" spans="1:25">
      <c r="A88" s="23">
        <v>87</v>
      </c>
      <c r="B88" s="10">
        <v>216</v>
      </c>
      <c r="C88" s="10" t="s">
        <v>448</v>
      </c>
      <c r="D88" s="10" t="str">
        <f t="shared" si="10"/>
        <v>m216</v>
      </c>
      <c r="E88" s="13" t="str">
        <f t="shared" si="11"/>
        <v>Roberta Gudauskaitė</v>
      </c>
      <c r="F88" s="16">
        <f t="shared" si="12"/>
        <v>36103</v>
      </c>
      <c r="G88" s="13" t="str">
        <f t="shared" si="13"/>
        <v xml:space="preserve">Dovilai </v>
      </c>
      <c r="H88" s="13" t="str">
        <f t="shared" si="14"/>
        <v xml:space="preserve"> </v>
      </c>
      <c r="I88" s="13" t="str">
        <f t="shared" si="15"/>
        <v xml:space="preserve"> </v>
      </c>
      <c r="J88" s="13" t="str">
        <f t="shared" si="16"/>
        <v>A.Šimkevičius</v>
      </c>
      <c r="L88" s="19" t="s">
        <v>387</v>
      </c>
      <c r="M88" s="13" t="s">
        <v>388</v>
      </c>
      <c r="N88" s="15">
        <v>36103</v>
      </c>
      <c r="O88" s="11" t="s">
        <v>438</v>
      </c>
      <c r="R88" s="11" t="s">
        <v>441</v>
      </c>
      <c r="U88" s="11" t="str">
        <f t="shared" si="17"/>
        <v>Roberta</v>
      </c>
      <c r="V88" s="11" t="str">
        <f t="shared" si="18"/>
        <v>Gudauskaitė</v>
      </c>
      <c r="Y88" s="11" t="str">
        <f t="shared" si="19"/>
        <v>Dovilai</v>
      </c>
    </row>
    <row r="89" spans="1:25">
      <c r="A89" s="23">
        <v>88</v>
      </c>
      <c r="B89" s="10">
        <v>151</v>
      </c>
      <c r="C89" s="10" t="s">
        <v>567</v>
      </c>
      <c r="D89" s="10" t="str">
        <f t="shared" si="10"/>
        <v>v151</v>
      </c>
      <c r="E89" s="13" t="str">
        <f t="shared" si="11"/>
        <v>Ramūnas Kleinauskas</v>
      </c>
      <c r="F89" s="16">
        <f t="shared" si="12"/>
        <v>35289</v>
      </c>
      <c r="G89" s="13" t="str">
        <f t="shared" si="13"/>
        <v xml:space="preserve">Skuodas </v>
      </c>
      <c r="H89" s="13" t="str">
        <f t="shared" si="14"/>
        <v xml:space="preserve"> </v>
      </c>
      <c r="I89" s="13" t="str">
        <f t="shared" si="15"/>
        <v xml:space="preserve"> </v>
      </c>
      <c r="J89" s="13" t="str">
        <f t="shared" si="16"/>
        <v>A.Donėla</v>
      </c>
      <c r="L89" s="19" t="s">
        <v>476</v>
      </c>
      <c r="M89" s="13" t="s">
        <v>477</v>
      </c>
      <c r="N89" s="15">
        <v>35289</v>
      </c>
      <c r="O89" s="11" t="s">
        <v>478</v>
      </c>
      <c r="R89" s="11" t="s">
        <v>468</v>
      </c>
      <c r="U89" s="11" t="str">
        <f t="shared" si="17"/>
        <v>Ramūnas</v>
      </c>
      <c r="V89" s="11" t="str">
        <f t="shared" si="18"/>
        <v>Kleinauskas</v>
      </c>
      <c r="Y89" s="11" t="str">
        <f t="shared" si="19"/>
        <v>Skuodas</v>
      </c>
    </row>
    <row r="90" spans="1:25">
      <c r="A90" s="23">
        <v>89</v>
      </c>
      <c r="B90" s="10">
        <v>283</v>
      </c>
      <c r="C90" s="10" t="s">
        <v>567</v>
      </c>
      <c r="D90" s="10" t="str">
        <f t="shared" si="10"/>
        <v>v283</v>
      </c>
      <c r="E90" s="13" t="str">
        <f t="shared" si="11"/>
        <v>Lukas Siksnius</v>
      </c>
      <c r="F90" s="16" t="str">
        <f t="shared" si="12"/>
        <v>1900/01/00</v>
      </c>
      <c r="G90" s="13" t="str">
        <f t="shared" si="13"/>
        <v xml:space="preserve">Skuodas </v>
      </c>
      <c r="H90" s="13" t="str">
        <f t="shared" si="14"/>
        <v xml:space="preserve"> </v>
      </c>
      <c r="I90" s="13" t="str">
        <f t="shared" si="15"/>
        <v xml:space="preserve"> </v>
      </c>
      <c r="J90" s="13" t="str">
        <f t="shared" si="16"/>
        <v>A.Donėla</v>
      </c>
      <c r="L90" s="19" t="s">
        <v>497</v>
      </c>
      <c r="M90" s="13" t="s">
        <v>518</v>
      </c>
      <c r="N90" s="15" t="s">
        <v>519</v>
      </c>
      <c r="O90" s="11" t="s">
        <v>478</v>
      </c>
      <c r="R90" s="11" t="s">
        <v>468</v>
      </c>
      <c r="U90" s="11" t="str">
        <f t="shared" si="17"/>
        <v>Lukas</v>
      </c>
      <c r="V90" s="11" t="str">
        <f t="shared" si="18"/>
        <v>Siksnius</v>
      </c>
      <c r="Y90" s="11" t="str">
        <f t="shared" si="19"/>
        <v>Skuodas</v>
      </c>
    </row>
    <row r="91" spans="1:25">
      <c r="A91" s="23">
        <v>90</v>
      </c>
      <c r="B91" s="10">
        <v>247</v>
      </c>
      <c r="C91" s="10" t="s">
        <v>567</v>
      </c>
      <c r="D91" s="10" t="str">
        <f t="shared" si="10"/>
        <v>v247</v>
      </c>
      <c r="E91" s="13" t="str">
        <f t="shared" si="11"/>
        <v>Vilius Mileris</v>
      </c>
      <c r="F91" s="16">
        <f t="shared" si="12"/>
        <v>35858</v>
      </c>
      <c r="G91" s="13" t="str">
        <f t="shared" si="13"/>
        <v xml:space="preserve">Skuodas  </v>
      </c>
      <c r="H91" s="13" t="str">
        <f t="shared" si="14"/>
        <v xml:space="preserve"> </v>
      </c>
      <c r="I91" s="13" t="str">
        <f t="shared" si="15"/>
        <v xml:space="preserve"> </v>
      </c>
      <c r="J91" s="13" t="str">
        <f t="shared" si="16"/>
        <v>A.Donėla</v>
      </c>
      <c r="L91" s="19" t="s">
        <v>532</v>
      </c>
      <c r="M91" s="13" t="s">
        <v>533</v>
      </c>
      <c r="N91" s="15">
        <v>35858</v>
      </c>
      <c r="O91" s="11" t="s">
        <v>467</v>
      </c>
      <c r="R91" s="11" t="s">
        <v>468</v>
      </c>
      <c r="U91" s="11" t="str">
        <f t="shared" si="17"/>
        <v>Vilius</v>
      </c>
      <c r="V91" s="11" t="str">
        <f t="shared" si="18"/>
        <v>Mileris</v>
      </c>
      <c r="Y91" s="11" t="str">
        <f t="shared" si="19"/>
        <v xml:space="preserve">Skuodas </v>
      </c>
    </row>
    <row r="92" spans="1:25">
      <c r="A92" s="23">
        <v>91</v>
      </c>
      <c r="B92" s="10">
        <v>282</v>
      </c>
      <c r="C92" s="10" t="s">
        <v>567</v>
      </c>
      <c r="D92" s="10" t="str">
        <f t="shared" si="10"/>
        <v>v282</v>
      </c>
      <c r="E92" s="13" t="str">
        <f t="shared" si="11"/>
        <v>Edgaras Butkus</v>
      </c>
      <c r="F92" s="16" t="str">
        <f t="shared" si="12"/>
        <v>1900/01/00</v>
      </c>
      <c r="G92" s="13" t="str">
        <f t="shared" si="13"/>
        <v xml:space="preserve">Skuodas </v>
      </c>
      <c r="H92" s="13" t="str">
        <f t="shared" si="14"/>
        <v xml:space="preserve"> </v>
      </c>
      <c r="I92" s="13" t="str">
        <f t="shared" si="15"/>
        <v xml:space="preserve"> </v>
      </c>
      <c r="J92" s="13" t="str">
        <f t="shared" si="16"/>
        <v>A.Donėla</v>
      </c>
      <c r="L92" s="19" t="s">
        <v>306</v>
      </c>
      <c r="M92" s="13" t="s">
        <v>307</v>
      </c>
      <c r="N92" s="15" t="s">
        <v>519</v>
      </c>
      <c r="O92" s="11" t="s">
        <v>478</v>
      </c>
      <c r="R92" s="11" t="s">
        <v>468</v>
      </c>
      <c r="U92" s="11" t="str">
        <f t="shared" si="17"/>
        <v>Edgaras</v>
      </c>
      <c r="V92" s="11" t="str">
        <f t="shared" si="18"/>
        <v>Butkus</v>
      </c>
      <c r="Y92" s="11" t="str">
        <f t="shared" si="19"/>
        <v>Skuodas</v>
      </c>
    </row>
    <row r="93" spans="1:25">
      <c r="A93" s="23">
        <v>92</v>
      </c>
      <c r="B93" s="10">
        <v>248</v>
      </c>
      <c r="C93" s="10" t="s">
        <v>448</v>
      </c>
      <c r="D93" s="10" t="str">
        <f t="shared" si="10"/>
        <v>m248</v>
      </c>
      <c r="E93" s="13" t="str">
        <f t="shared" si="11"/>
        <v>Milda Mockutė</v>
      </c>
      <c r="F93" s="16">
        <f t="shared" si="12"/>
        <v>35796</v>
      </c>
      <c r="G93" s="13" t="str">
        <f t="shared" si="13"/>
        <v xml:space="preserve">Skuodas  </v>
      </c>
      <c r="H93" s="13" t="str">
        <f t="shared" si="14"/>
        <v xml:space="preserve"> </v>
      </c>
      <c r="I93" s="13" t="str">
        <f t="shared" si="15"/>
        <v xml:space="preserve"> </v>
      </c>
      <c r="J93" s="13" t="str">
        <f t="shared" si="16"/>
        <v>A.Donėla</v>
      </c>
      <c r="L93" s="19" t="s">
        <v>333</v>
      </c>
      <c r="M93" s="13" t="s">
        <v>539</v>
      </c>
      <c r="N93" s="15">
        <v>35796</v>
      </c>
      <c r="O93" s="11" t="s">
        <v>467</v>
      </c>
      <c r="R93" s="11" t="s">
        <v>468</v>
      </c>
      <c r="U93" s="11" t="str">
        <f t="shared" si="17"/>
        <v>Milda</v>
      </c>
      <c r="V93" s="11" t="str">
        <f t="shared" si="18"/>
        <v>Mockutė</v>
      </c>
      <c r="Y93" s="11" t="str">
        <f t="shared" si="19"/>
        <v xml:space="preserve">Skuodas </v>
      </c>
    </row>
    <row r="94" spans="1:25">
      <c r="A94" s="23">
        <v>93</v>
      </c>
      <c r="B94" s="10">
        <v>284</v>
      </c>
      <c r="C94" s="10" t="s">
        <v>448</v>
      </c>
      <c r="D94" s="10" t="str">
        <f t="shared" si="10"/>
        <v>m284</v>
      </c>
      <c r="E94" s="13" t="str">
        <f t="shared" si="11"/>
        <v>Simona Bieliauskaitė</v>
      </c>
      <c r="F94" s="16" t="str">
        <f t="shared" si="12"/>
        <v>1900/01/00</v>
      </c>
      <c r="G94" s="13" t="str">
        <f t="shared" si="13"/>
        <v xml:space="preserve">Skuodas </v>
      </c>
      <c r="H94" s="13" t="str">
        <f t="shared" si="14"/>
        <v xml:space="preserve"> </v>
      </c>
      <c r="I94" s="13" t="str">
        <f t="shared" si="15"/>
        <v xml:space="preserve"> </v>
      </c>
      <c r="J94" s="13" t="str">
        <f t="shared" si="16"/>
        <v>A.Donėla</v>
      </c>
      <c r="L94" s="19" t="s">
        <v>359</v>
      </c>
      <c r="M94" s="13" t="s">
        <v>360</v>
      </c>
      <c r="N94" s="15" t="s">
        <v>519</v>
      </c>
      <c r="O94" s="11" t="s">
        <v>478</v>
      </c>
      <c r="R94" s="11" t="s">
        <v>468</v>
      </c>
      <c r="U94" s="11" t="str">
        <f t="shared" si="17"/>
        <v>Simona</v>
      </c>
      <c r="V94" s="11" t="str">
        <f t="shared" si="18"/>
        <v>Bieliauskaitė</v>
      </c>
      <c r="Y94" s="11" t="str">
        <f t="shared" si="19"/>
        <v>Skuodas</v>
      </c>
    </row>
    <row r="95" spans="1:25">
      <c r="A95" s="23">
        <v>94</v>
      </c>
      <c r="B95" s="10">
        <v>245</v>
      </c>
      <c r="C95" s="10" t="s">
        <v>448</v>
      </c>
      <c r="D95" s="10" t="str">
        <f t="shared" si="10"/>
        <v>m245</v>
      </c>
      <c r="E95" s="13" t="str">
        <f t="shared" si="11"/>
        <v>Karolina Jankauskaitė</v>
      </c>
      <c r="F95" s="16">
        <f t="shared" si="12"/>
        <v>36526</v>
      </c>
      <c r="G95" s="13" t="str">
        <f t="shared" si="13"/>
        <v xml:space="preserve">Skuodas  </v>
      </c>
      <c r="H95" s="13" t="str">
        <f t="shared" si="14"/>
        <v xml:space="preserve"> </v>
      </c>
      <c r="I95" s="13" t="str">
        <f t="shared" si="15"/>
        <v xml:space="preserve"> </v>
      </c>
      <c r="J95" s="13" t="str">
        <f t="shared" si="16"/>
        <v>A.Donėla</v>
      </c>
      <c r="L95" s="19" t="s">
        <v>505</v>
      </c>
      <c r="M95" s="13" t="s">
        <v>371</v>
      </c>
      <c r="N95" s="15">
        <v>36526</v>
      </c>
      <c r="O95" s="11" t="s">
        <v>467</v>
      </c>
      <c r="R95" s="11" t="s">
        <v>468</v>
      </c>
      <c r="U95" s="11" t="str">
        <f t="shared" si="17"/>
        <v>Karolina</v>
      </c>
      <c r="V95" s="11" t="str">
        <f t="shared" si="18"/>
        <v>Jankauskaitė</v>
      </c>
      <c r="Y95" s="11" t="str">
        <f t="shared" si="19"/>
        <v xml:space="preserve">Skuodas </v>
      </c>
    </row>
    <row r="96" spans="1:25">
      <c r="A96" s="23">
        <v>95</v>
      </c>
      <c r="B96" s="10">
        <v>250</v>
      </c>
      <c r="C96" s="10" t="s">
        <v>448</v>
      </c>
      <c r="D96" s="10" t="str">
        <f t="shared" si="10"/>
        <v>m250</v>
      </c>
      <c r="E96" s="13" t="str">
        <f t="shared" si="11"/>
        <v>Evelina Zubaitė</v>
      </c>
      <c r="F96" s="16">
        <f t="shared" si="12"/>
        <v>36161</v>
      </c>
      <c r="G96" s="13" t="str">
        <f t="shared" si="13"/>
        <v xml:space="preserve">Skuodas  </v>
      </c>
      <c r="H96" s="13" t="str">
        <f t="shared" si="14"/>
        <v xml:space="preserve"> </v>
      </c>
      <c r="I96" s="13" t="str">
        <f t="shared" si="15"/>
        <v xml:space="preserve"> </v>
      </c>
      <c r="J96" s="13" t="str">
        <f t="shared" si="16"/>
        <v>A.Donėla</v>
      </c>
      <c r="L96" s="19" t="s">
        <v>465</v>
      </c>
      <c r="M96" s="13" t="s">
        <v>466</v>
      </c>
      <c r="N96" s="15">
        <v>36161</v>
      </c>
      <c r="O96" s="11" t="s">
        <v>467</v>
      </c>
      <c r="R96" s="11" t="s">
        <v>468</v>
      </c>
      <c r="U96" s="11" t="str">
        <f t="shared" si="17"/>
        <v>Evelina</v>
      </c>
      <c r="V96" s="11" t="str">
        <f t="shared" si="18"/>
        <v>Zubaitė</v>
      </c>
      <c r="Y96" s="11" t="str">
        <f t="shared" si="19"/>
        <v xml:space="preserve">Skuodas </v>
      </c>
    </row>
    <row r="97" spans="1:25">
      <c r="A97" s="23">
        <v>96</v>
      </c>
      <c r="B97" s="10">
        <v>246</v>
      </c>
      <c r="C97" s="10" t="s">
        <v>567</v>
      </c>
      <c r="D97" s="10" t="str">
        <f t="shared" si="10"/>
        <v>v246</v>
      </c>
      <c r="E97" s="13" t="str">
        <f t="shared" si="11"/>
        <v>Mantas Jasmontas</v>
      </c>
      <c r="F97" s="16">
        <f t="shared" si="12"/>
        <v>36011</v>
      </c>
      <c r="G97" s="13" t="str">
        <f t="shared" si="13"/>
        <v xml:space="preserve">Skuodas  </v>
      </c>
      <c r="H97" s="13" t="str">
        <f t="shared" si="14"/>
        <v xml:space="preserve"> </v>
      </c>
      <c r="I97" s="13" t="str">
        <f t="shared" si="15"/>
        <v xml:space="preserve"> </v>
      </c>
      <c r="J97" s="13" t="str">
        <f t="shared" si="16"/>
        <v>A.Jasmontas</v>
      </c>
      <c r="L97" s="19" t="s">
        <v>509</v>
      </c>
      <c r="M97" s="13" t="s">
        <v>510</v>
      </c>
      <c r="N97" s="15">
        <v>36011</v>
      </c>
      <c r="O97" s="11" t="s">
        <v>467</v>
      </c>
      <c r="R97" s="11" t="s">
        <v>511</v>
      </c>
      <c r="U97" s="11" t="str">
        <f t="shared" si="17"/>
        <v>Mantas</v>
      </c>
      <c r="V97" s="11" t="str">
        <f t="shared" si="18"/>
        <v>Jasmontas</v>
      </c>
      <c r="Y97" s="11" t="str">
        <f t="shared" si="19"/>
        <v xml:space="preserve">Skuodas </v>
      </c>
    </row>
    <row r="98" spans="1:25">
      <c r="A98" s="23">
        <v>97</v>
      </c>
      <c r="B98" s="10">
        <v>290</v>
      </c>
      <c r="C98" s="10" t="s">
        <v>567</v>
      </c>
      <c r="D98" s="10" t="str">
        <f t="shared" si="10"/>
        <v>v290</v>
      </c>
      <c r="E98" s="13" t="str">
        <f t="shared" si="11"/>
        <v>Matas Galdikas</v>
      </c>
      <c r="F98" s="16">
        <f t="shared" si="12"/>
        <v>36297</v>
      </c>
      <c r="G98" s="13" t="str">
        <f t="shared" si="13"/>
        <v xml:space="preserve">Telšiai </v>
      </c>
      <c r="H98" s="13" t="str">
        <f t="shared" si="14"/>
        <v xml:space="preserve"> </v>
      </c>
      <c r="I98" s="13" t="str">
        <f t="shared" si="15"/>
        <v xml:space="preserve"> </v>
      </c>
      <c r="J98" s="13" t="str">
        <f t="shared" si="16"/>
        <v>L.Kaveckienė</v>
      </c>
      <c r="L98" s="19" t="s">
        <v>265</v>
      </c>
      <c r="M98" s="13" t="s">
        <v>266</v>
      </c>
      <c r="N98" s="15">
        <v>36297</v>
      </c>
      <c r="O98" s="11" t="s">
        <v>267</v>
      </c>
      <c r="R98" s="11" t="s">
        <v>504</v>
      </c>
      <c r="U98" s="11" t="str">
        <f t="shared" si="17"/>
        <v>Matas</v>
      </c>
      <c r="V98" s="11" t="str">
        <f t="shared" si="18"/>
        <v>Galdikas</v>
      </c>
      <c r="Y98" s="11" t="str">
        <f t="shared" si="19"/>
        <v>Telšiai</v>
      </c>
    </row>
    <row r="99" spans="1:25">
      <c r="A99" s="23">
        <v>98</v>
      </c>
      <c r="B99" s="10">
        <v>227</v>
      </c>
      <c r="C99" s="10" t="s">
        <v>448</v>
      </c>
      <c r="D99" s="10" t="str">
        <f t="shared" si="10"/>
        <v>m227</v>
      </c>
      <c r="E99" s="13" t="str">
        <f t="shared" si="11"/>
        <v>Danutė Saudargaitė</v>
      </c>
      <c r="F99" s="16">
        <f t="shared" si="12"/>
        <v>35900</v>
      </c>
      <c r="G99" s="13" t="str">
        <f t="shared" si="13"/>
        <v xml:space="preserve">Gargždai  </v>
      </c>
      <c r="H99" s="13" t="str">
        <f t="shared" si="14"/>
        <v xml:space="preserve"> </v>
      </c>
      <c r="I99" s="13" t="str">
        <f t="shared" si="15"/>
        <v xml:space="preserve"> </v>
      </c>
      <c r="J99" s="13" t="str">
        <f t="shared" si="16"/>
        <v>Ž.Olčauskaitė</v>
      </c>
      <c r="L99" s="19" t="s">
        <v>555</v>
      </c>
      <c r="M99" s="13" t="s">
        <v>556</v>
      </c>
      <c r="N99" s="15">
        <v>35900</v>
      </c>
      <c r="O99" s="11" t="s">
        <v>270</v>
      </c>
      <c r="R99" s="11" t="s">
        <v>455</v>
      </c>
      <c r="U99" s="11" t="str">
        <f t="shared" si="17"/>
        <v>Danutė</v>
      </c>
      <c r="V99" s="11" t="str">
        <f t="shared" si="18"/>
        <v>Saudargaitė</v>
      </c>
      <c r="Y99" s="11" t="str">
        <f t="shared" si="19"/>
        <v xml:space="preserve">Gargždai </v>
      </c>
    </row>
    <row r="100" spans="1:25">
      <c r="A100" s="23">
        <v>99</v>
      </c>
      <c r="B100" s="10">
        <v>272</v>
      </c>
      <c r="C100" s="10" t="s">
        <v>567</v>
      </c>
      <c r="D100" s="10" t="str">
        <f t="shared" si="10"/>
        <v>v272</v>
      </c>
      <c r="E100" s="13" t="str">
        <f t="shared" si="11"/>
        <v>Nojus Norvilas</v>
      </c>
      <c r="F100" s="16">
        <f t="shared" si="12"/>
        <v>36185</v>
      </c>
      <c r="G100" s="13" t="str">
        <f t="shared" si="13"/>
        <v xml:space="preserve">Gargždai </v>
      </c>
      <c r="H100" s="13" t="str">
        <f t="shared" si="14"/>
        <v xml:space="preserve"> </v>
      </c>
      <c r="I100" s="13" t="str">
        <f t="shared" si="15"/>
        <v xml:space="preserve"> </v>
      </c>
      <c r="J100" s="13" t="str">
        <f t="shared" si="16"/>
        <v>Ž.Olčauskaitė</v>
      </c>
      <c r="L100" s="19" t="s">
        <v>325</v>
      </c>
      <c r="M100" s="13" t="s">
        <v>326</v>
      </c>
      <c r="N100" s="15">
        <v>36185</v>
      </c>
      <c r="O100" s="11" t="s">
        <v>454</v>
      </c>
      <c r="R100" s="11" t="s">
        <v>455</v>
      </c>
      <c r="U100" s="11" t="str">
        <f t="shared" si="17"/>
        <v>Nojus</v>
      </c>
      <c r="V100" s="11" t="str">
        <f t="shared" si="18"/>
        <v>Norvilas</v>
      </c>
      <c r="Y100" s="11" t="str">
        <f t="shared" si="19"/>
        <v>Gargždai</v>
      </c>
    </row>
    <row r="101" spans="1:25">
      <c r="A101" s="23">
        <v>100</v>
      </c>
      <c r="B101" s="10">
        <v>215</v>
      </c>
      <c r="C101" s="10" t="s">
        <v>448</v>
      </c>
      <c r="D101" s="10" t="str">
        <f t="shared" si="10"/>
        <v>m215</v>
      </c>
      <c r="E101" s="13" t="str">
        <f t="shared" si="11"/>
        <v>Guoda Gintylaitė</v>
      </c>
      <c r="F101" s="16">
        <f t="shared" si="12"/>
        <v>36038</v>
      </c>
      <c r="G101" s="13" t="str">
        <f t="shared" si="13"/>
        <v xml:space="preserve">Gargždai  </v>
      </c>
      <c r="H101" s="13" t="str">
        <f t="shared" si="14"/>
        <v xml:space="preserve"> </v>
      </c>
      <c r="I101" s="13" t="str">
        <f t="shared" si="15"/>
        <v xml:space="preserve"> </v>
      </c>
      <c r="J101" s="13" t="str">
        <f t="shared" si="16"/>
        <v>Ž.Olčauskaitė</v>
      </c>
      <c r="L101" s="19" t="s">
        <v>353</v>
      </c>
      <c r="M101" s="13" t="s">
        <v>354</v>
      </c>
      <c r="N101" s="15">
        <v>36038</v>
      </c>
      <c r="O101" s="11" t="s">
        <v>270</v>
      </c>
      <c r="R101" s="11" t="s">
        <v>455</v>
      </c>
      <c r="U101" s="11" t="str">
        <f t="shared" si="17"/>
        <v>Guoda</v>
      </c>
      <c r="V101" s="11" t="str">
        <f t="shared" si="18"/>
        <v>Gintylaitė</v>
      </c>
      <c r="Y101" s="11" t="str">
        <f t="shared" si="19"/>
        <v xml:space="preserve">Gargždai </v>
      </c>
    </row>
    <row r="102" spans="1:25">
      <c r="A102" s="23">
        <v>101</v>
      </c>
      <c r="B102" s="10">
        <v>291</v>
      </c>
      <c r="C102" s="10" t="s">
        <v>448</v>
      </c>
      <c r="D102" s="10" t="str">
        <f t="shared" si="10"/>
        <v>m291</v>
      </c>
      <c r="E102" s="13" t="str">
        <f t="shared" si="11"/>
        <v>Erika Bladykaitė</v>
      </c>
      <c r="F102" s="16">
        <f t="shared" si="12"/>
        <v>36218</v>
      </c>
      <c r="G102" s="13" t="str">
        <f t="shared" si="13"/>
        <v xml:space="preserve">Gargždai </v>
      </c>
      <c r="H102" s="13" t="str">
        <f t="shared" si="14"/>
        <v xml:space="preserve"> </v>
      </c>
      <c r="I102" s="13" t="str">
        <f t="shared" si="15"/>
        <v xml:space="preserve"> </v>
      </c>
      <c r="J102" s="13" t="str">
        <f t="shared" si="16"/>
        <v>Ž.Olčauskaitė</v>
      </c>
      <c r="L102" s="19" t="s">
        <v>376</v>
      </c>
      <c r="M102" s="13" t="s">
        <v>377</v>
      </c>
      <c r="N102" s="15">
        <v>36218</v>
      </c>
      <c r="O102" s="11" t="s">
        <v>454</v>
      </c>
      <c r="R102" s="11" t="s">
        <v>455</v>
      </c>
      <c r="U102" s="11" t="str">
        <f t="shared" si="17"/>
        <v>Erika</v>
      </c>
      <c r="V102" s="11" t="str">
        <f t="shared" si="18"/>
        <v>Bladykaitė</v>
      </c>
      <c r="Y102" s="11" t="str">
        <f t="shared" si="19"/>
        <v>Gargždai</v>
      </c>
    </row>
    <row r="103" spans="1:25">
      <c r="A103" s="23">
        <v>102</v>
      </c>
      <c r="B103" s="10">
        <v>292</v>
      </c>
      <c r="C103" s="10" t="s">
        <v>448</v>
      </c>
      <c r="D103" s="10" t="str">
        <f t="shared" si="10"/>
        <v>m292</v>
      </c>
      <c r="E103" s="13" t="str">
        <f t="shared" si="11"/>
        <v>Monika Bražinskaitė</v>
      </c>
      <c r="F103" s="16">
        <f t="shared" si="12"/>
        <v>35937</v>
      </c>
      <c r="G103" s="13" t="str">
        <f t="shared" si="13"/>
        <v xml:space="preserve">Gargždai </v>
      </c>
      <c r="H103" s="13" t="str">
        <f t="shared" si="14"/>
        <v xml:space="preserve"> </v>
      </c>
      <c r="I103" s="13" t="str">
        <f t="shared" si="15"/>
        <v xml:space="preserve"> </v>
      </c>
      <c r="J103" s="13" t="str">
        <f t="shared" si="16"/>
        <v>Ž.Olčauskaitė</v>
      </c>
      <c r="L103" s="19" t="s">
        <v>452</v>
      </c>
      <c r="M103" s="13" t="s">
        <v>453</v>
      </c>
      <c r="N103" s="15">
        <v>35937</v>
      </c>
      <c r="O103" s="11" t="s">
        <v>454</v>
      </c>
      <c r="R103" s="11" t="s">
        <v>455</v>
      </c>
      <c r="U103" s="11" t="str">
        <f t="shared" si="17"/>
        <v>Monika</v>
      </c>
      <c r="V103" s="11" t="str">
        <f t="shared" si="18"/>
        <v>Bražinskaitė</v>
      </c>
      <c r="Y103" s="11" t="str">
        <f t="shared" si="19"/>
        <v>Gargždai</v>
      </c>
    </row>
    <row r="104" spans="1:25">
      <c r="A104" s="23">
        <v>103</v>
      </c>
      <c r="B104" s="10">
        <v>234</v>
      </c>
      <c r="C104" s="10" t="s">
        <v>567</v>
      </c>
      <c r="D104" s="10" t="str">
        <f t="shared" si="10"/>
        <v>v234</v>
      </c>
      <c r="E104" s="13" t="str">
        <f t="shared" si="11"/>
        <v>Lukas Bergelis</v>
      </c>
      <c r="F104" s="16">
        <f t="shared" si="12"/>
        <v>35815</v>
      </c>
      <c r="G104" s="13" t="str">
        <f t="shared" si="13"/>
        <v xml:space="preserve">Švėkšna  </v>
      </c>
      <c r="H104" s="13" t="str">
        <f t="shared" si="14"/>
        <v xml:space="preserve"> </v>
      </c>
      <c r="I104" s="13" t="str">
        <f t="shared" si="15"/>
        <v xml:space="preserve"> </v>
      </c>
      <c r="J104" s="13" t="str">
        <f t="shared" si="16"/>
        <v>M.Urmulevičius</v>
      </c>
      <c r="L104" s="19" t="s">
        <v>497</v>
      </c>
      <c r="M104" s="13" t="s">
        <v>498</v>
      </c>
      <c r="N104" s="15">
        <v>35815</v>
      </c>
      <c r="O104" s="11" t="s">
        <v>499</v>
      </c>
      <c r="R104" s="11" t="s">
        <v>500</v>
      </c>
      <c r="U104" s="11" t="str">
        <f t="shared" si="17"/>
        <v>Lukas</v>
      </c>
      <c r="V104" s="11" t="str">
        <f t="shared" si="18"/>
        <v>Bergelis</v>
      </c>
      <c r="Y104" s="11" t="str">
        <f t="shared" si="19"/>
        <v xml:space="preserve">Švėkšna </v>
      </c>
    </row>
    <row r="105" spans="1:25">
      <c r="A105" s="23">
        <v>104</v>
      </c>
      <c r="B105" s="10">
        <v>235</v>
      </c>
      <c r="C105" s="10" t="s">
        <v>567</v>
      </c>
      <c r="D105" s="10" t="str">
        <f t="shared" si="10"/>
        <v>v235</v>
      </c>
      <c r="E105" s="13" t="str">
        <f t="shared" si="11"/>
        <v>Darius Butkevičius</v>
      </c>
      <c r="F105" s="16">
        <f t="shared" si="12"/>
        <v>36180</v>
      </c>
      <c r="G105" s="13" t="str">
        <f t="shared" si="13"/>
        <v xml:space="preserve">Švėkšna  </v>
      </c>
      <c r="H105" s="13" t="str">
        <f t="shared" si="14"/>
        <v xml:space="preserve"> </v>
      </c>
      <c r="I105" s="13" t="str">
        <f t="shared" si="15"/>
        <v xml:space="preserve"> </v>
      </c>
      <c r="J105" s="13" t="str">
        <f t="shared" si="16"/>
        <v>M.Urmulevičius</v>
      </c>
      <c r="L105" s="19" t="s">
        <v>530</v>
      </c>
      <c r="M105" s="13" t="s">
        <v>531</v>
      </c>
      <c r="N105" s="15">
        <v>36180</v>
      </c>
      <c r="O105" s="11" t="s">
        <v>499</v>
      </c>
      <c r="R105" s="11" t="s">
        <v>500</v>
      </c>
      <c r="U105" s="11" t="str">
        <f t="shared" si="17"/>
        <v>Darius</v>
      </c>
      <c r="V105" s="11" t="str">
        <f t="shared" si="18"/>
        <v>Butkevičius</v>
      </c>
      <c r="Y105" s="11" t="str">
        <f t="shared" si="19"/>
        <v xml:space="preserve">Švėkšna </v>
      </c>
    </row>
    <row r="106" spans="1:25">
      <c r="A106" s="23">
        <v>105</v>
      </c>
      <c r="B106" s="10">
        <v>258</v>
      </c>
      <c r="C106" s="10" t="s">
        <v>448</v>
      </c>
      <c r="D106" s="10" t="str">
        <f t="shared" si="10"/>
        <v>m258</v>
      </c>
      <c r="E106" s="13" t="str">
        <f t="shared" si="11"/>
        <v>Vaida Pilitauskaitė</v>
      </c>
      <c r="F106" s="16">
        <f t="shared" si="12"/>
        <v>36334</v>
      </c>
      <c r="G106" s="13" t="str">
        <f t="shared" si="13"/>
        <v xml:space="preserve">Švėkšna </v>
      </c>
      <c r="H106" s="13" t="str">
        <f t="shared" si="14"/>
        <v xml:space="preserve"> </v>
      </c>
      <c r="I106" s="13" t="str">
        <f t="shared" si="15"/>
        <v xml:space="preserve"> </v>
      </c>
      <c r="J106" s="13" t="str">
        <f t="shared" si="16"/>
        <v>A.Urmulevičius</v>
      </c>
      <c r="L106" s="19" t="s">
        <v>544</v>
      </c>
      <c r="M106" s="13" t="s">
        <v>545</v>
      </c>
      <c r="N106" s="15">
        <v>36334</v>
      </c>
      <c r="O106" s="11" t="s">
        <v>546</v>
      </c>
      <c r="R106" s="11" t="s">
        <v>547</v>
      </c>
      <c r="U106" s="11" t="str">
        <f t="shared" si="17"/>
        <v>Vaida</v>
      </c>
      <c r="V106" s="11" t="str">
        <f t="shared" si="18"/>
        <v>Pilitauskaitė</v>
      </c>
      <c r="Y106" s="11" t="str">
        <f t="shared" si="19"/>
        <v>Švėkšna</v>
      </c>
    </row>
    <row r="107" spans="1:25">
      <c r="A107" s="23">
        <v>106</v>
      </c>
      <c r="B107" s="10">
        <v>293</v>
      </c>
      <c r="C107" s="10" t="s">
        <v>448</v>
      </c>
      <c r="D107" s="10" t="str">
        <f t="shared" si="10"/>
        <v>m293</v>
      </c>
      <c r="E107" s="13" t="str">
        <f t="shared" si="11"/>
        <v>Greta Oželytė</v>
      </c>
      <c r="F107" s="16">
        <f t="shared" si="12"/>
        <v>36334</v>
      </c>
      <c r="G107" s="13" t="str">
        <f t="shared" si="13"/>
        <v xml:space="preserve">Švėkšna </v>
      </c>
      <c r="H107" s="13" t="str">
        <f t="shared" si="14"/>
        <v xml:space="preserve"> </v>
      </c>
      <c r="I107" s="13" t="str">
        <f t="shared" si="15"/>
        <v xml:space="preserve"> </v>
      </c>
      <c r="J107" s="13" t="str">
        <f t="shared" si="16"/>
        <v>M.Urmulevičius</v>
      </c>
      <c r="L107" s="19" t="s">
        <v>318</v>
      </c>
      <c r="M107" s="13" t="s">
        <v>319</v>
      </c>
      <c r="N107" s="15">
        <v>36334</v>
      </c>
      <c r="O107" s="11" t="s">
        <v>546</v>
      </c>
      <c r="R107" s="11" t="s">
        <v>500</v>
      </c>
      <c r="U107" s="11" t="str">
        <f t="shared" si="17"/>
        <v>Greta</v>
      </c>
      <c r="V107" s="11" t="str">
        <f t="shared" si="18"/>
        <v>Oželytė</v>
      </c>
      <c r="Y107" s="11" t="str">
        <f t="shared" si="19"/>
        <v>Švėkšna</v>
      </c>
    </row>
    <row r="108" spans="1:25">
      <c r="A108" s="23">
        <v>107</v>
      </c>
      <c r="D108" s="10" t="str">
        <f t="shared" si="10"/>
        <v/>
      </c>
      <c r="E108" s="13" t="str">
        <f t="shared" si="11"/>
        <v xml:space="preserve"> </v>
      </c>
      <c r="F108" s="16" t="str">
        <f t="shared" si="12"/>
        <v xml:space="preserve"> </v>
      </c>
      <c r="G108" s="13" t="str">
        <f t="shared" si="13"/>
        <v xml:space="preserve"> </v>
      </c>
      <c r="H108" s="13" t="str">
        <f t="shared" si="14"/>
        <v xml:space="preserve"> </v>
      </c>
      <c r="I108" s="13" t="str">
        <f t="shared" si="15"/>
        <v xml:space="preserve"> </v>
      </c>
      <c r="J108" s="13" t="str">
        <f t="shared" si="16"/>
        <v xml:space="preserve"> </v>
      </c>
      <c r="U108" s="11" t="str">
        <f t="shared" si="17"/>
        <v/>
      </c>
      <c r="V108" s="11" t="str">
        <f t="shared" si="18"/>
        <v/>
      </c>
      <c r="Y108" s="11" t="str">
        <f t="shared" si="19"/>
        <v/>
      </c>
    </row>
    <row r="109" spans="1:25">
      <c r="A109" s="23">
        <v>108</v>
      </c>
      <c r="D109" s="10" t="str">
        <f t="shared" si="10"/>
        <v/>
      </c>
      <c r="E109" s="13" t="str">
        <f t="shared" si="11"/>
        <v xml:space="preserve"> </v>
      </c>
      <c r="F109" s="16" t="str">
        <f t="shared" si="12"/>
        <v xml:space="preserve"> </v>
      </c>
      <c r="G109" s="13" t="str">
        <f t="shared" si="13"/>
        <v xml:space="preserve"> </v>
      </c>
      <c r="H109" s="13" t="str">
        <f t="shared" si="14"/>
        <v xml:space="preserve"> </v>
      </c>
      <c r="I109" s="13" t="str">
        <f t="shared" si="15"/>
        <v xml:space="preserve"> </v>
      </c>
      <c r="J109" s="13" t="str">
        <f t="shared" si="16"/>
        <v xml:space="preserve"> </v>
      </c>
      <c r="U109" s="11" t="str">
        <f t="shared" si="17"/>
        <v/>
      </c>
      <c r="V109" s="11" t="str">
        <f t="shared" si="18"/>
        <v/>
      </c>
      <c r="Y109" s="11" t="str">
        <f t="shared" si="19"/>
        <v/>
      </c>
    </row>
    <row r="110" spans="1:25">
      <c r="A110" s="23">
        <v>109</v>
      </c>
      <c r="D110" s="10" t="str">
        <f t="shared" si="10"/>
        <v/>
      </c>
      <c r="E110" s="13" t="str">
        <f t="shared" si="11"/>
        <v xml:space="preserve"> </v>
      </c>
      <c r="F110" s="16" t="str">
        <f t="shared" si="12"/>
        <v xml:space="preserve"> </v>
      </c>
      <c r="G110" s="13" t="str">
        <f t="shared" si="13"/>
        <v xml:space="preserve"> </v>
      </c>
      <c r="H110" s="13" t="str">
        <f t="shared" si="14"/>
        <v xml:space="preserve"> </v>
      </c>
      <c r="I110" s="13" t="str">
        <f t="shared" si="15"/>
        <v xml:space="preserve"> </v>
      </c>
      <c r="J110" s="13" t="str">
        <f t="shared" si="16"/>
        <v xml:space="preserve"> </v>
      </c>
      <c r="U110" s="11" t="str">
        <f t="shared" si="17"/>
        <v/>
      </c>
      <c r="V110" s="11" t="str">
        <f t="shared" si="18"/>
        <v/>
      </c>
      <c r="Y110" s="11" t="str">
        <f t="shared" si="19"/>
        <v/>
      </c>
    </row>
    <row r="111" spans="1:25">
      <c r="A111" s="23">
        <v>110</v>
      </c>
      <c r="D111" s="10" t="str">
        <f t="shared" si="10"/>
        <v/>
      </c>
      <c r="E111" s="13" t="str">
        <f t="shared" si="11"/>
        <v xml:space="preserve"> </v>
      </c>
      <c r="F111" s="16" t="str">
        <f t="shared" si="12"/>
        <v xml:space="preserve"> </v>
      </c>
      <c r="G111" s="13" t="str">
        <f t="shared" si="13"/>
        <v xml:space="preserve"> </v>
      </c>
      <c r="H111" s="13" t="str">
        <f t="shared" si="14"/>
        <v xml:space="preserve"> </v>
      </c>
      <c r="I111" s="13" t="str">
        <f t="shared" si="15"/>
        <v xml:space="preserve"> </v>
      </c>
      <c r="J111" s="13" t="str">
        <f t="shared" si="16"/>
        <v xml:space="preserve"> </v>
      </c>
      <c r="U111" s="11" t="str">
        <f t="shared" si="17"/>
        <v/>
      </c>
      <c r="V111" s="11" t="str">
        <f t="shared" si="18"/>
        <v/>
      </c>
      <c r="Y111" s="11" t="str">
        <f t="shared" si="19"/>
        <v/>
      </c>
    </row>
    <row r="112" spans="1:25">
      <c r="A112" s="23">
        <v>111</v>
      </c>
      <c r="D112" s="10" t="str">
        <f t="shared" si="10"/>
        <v/>
      </c>
      <c r="E112" s="13" t="str">
        <f t="shared" si="11"/>
        <v xml:space="preserve"> </v>
      </c>
      <c r="F112" s="16" t="str">
        <f t="shared" si="12"/>
        <v xml:space="preserve"> </v>
      </c>
      <c r="G112" s="13" t="str">
        <f t="shared" si="13"/>
        <v xml:space="preserve"> </v>
      </c>
      <c r="H112" s="13" t="str">
        <f t="shared" si="14"/>
        <v xml:space="preserve"> </v>
      </c>
      <c r="I112" s="13" t="str">
        <f t="shared" si="15"/>
        <v xml:space="preserve"> </v>
      </c>
      <c r="J112" s="13" t="str">
        <f t="shared" si="16"/>
        <v xml:space="preserve"> </v>
      </c>
      <c r="U112" s="11" t="str">
        <f t="shared" si="17"/>
        <v/>
      </c>
      <c r="V112" s="11" t="str">
        <f t="shared" si="18"/>
        <v/>
      </c>
      <c r="Y112" s="11" t="str">
        <f t="shared" si="19"/>
        <v/>
      </c>
    </row>
    <row r="113" spans="1:25">
      <c r="A113" s="23">
        <v>112</v>
      </c>
      <c r="D113" s="10" t="str">
        <f t="shared" si="10"/>
        <v/>
      </c>
      <c r="E113" s="13" t="str">
        <f t="shared" si="11"/>
        <v xml:space="preserve"> </v>
      </c>
      <c r="F113" s="16" t="str">
        <f t="shared" si="12"/>
        <v xml:space="preserve"> </v>
      </c>
      <c r="G113" s="13" t="str">
        <f t="shared" si="13"/>
        <v xml:space="preserve"> </v>
      </c>
      <c r="H113" s="13" t="str">
        <f t="shared" si="14"/>
        <v xml:space="preserve"> </v>
      </c>
      <c r="I113" s="13" t="str">
        <f t="shared" si="15"/>
        <v xml:space="preserve"> </v>
      </c>
      <c r="J113" s="13" t="str">
        <f t="shared" si="16"/>
        <v xml:space="preserve"> </v>
      </c>
      <c r="U113" s="11" t="str">
        <f t="shared" si="17"/>
        <v/>
      </c>
      <c r="V113" s="11" t="str">
        <f t="shared" si="18"/>
        <v/>
      </c>
      <c r="Y113" s="11" t="str">
        <f t="shared" si="19"/>
        <v/>
      </c>
    </row>
    <row r="114" spans="1:25">
      <c r="A114" s="23">
        <v>113</v>
      </c>
      <c r="D114" s="10" t="str">
        <f t="shared" si="10"/>
        <v/>
      </c>
      <c r="E114" s="13" t="str">
        <f t="shared" si="11"/>
        <v xml:space="preserve"> </v>
      </c>
      <c r="F114" s="16" t="str">
        <f t="shared" si="12"/>
        <v xml:space="preserve"> </v>
      </c>
      <c r="G114" s="13" t="str">
        <f t="shared" si="13"/>
        <v xml:space="preserve"> </v>
      </c>
      <c r="H114" s="13" t="str">
        <f t="shared" si="14"/>
        <v xml:space="preserve"> </v>
      </c>
      <c r="I114" s="13" t="str">
        <f t="shared" si="15"/>
        <v xml:space="preserve"> </v>
      </c>
      <c r="J114" s="13" t="str">
        <f t="shared" si="16"/>
        <v xml:space="preserve"> </v>
      </c>
      <c r="U114" s="11" t="str">
        <f t="shared" si="17"/>
        <v/>
      </c>
      <c r="V114" s="11" t="str">
        <f t="shared" si="18"/>
        <v/>
      </c>
      <c r="Y114" s="11" t="str">
        <f t="shared" si="19"/>
        <v/>
      </c>
    </row>
    <row r="115" spans="1:25">
      <c r="A115" s="23">
        <v>114</v>
      </c>
      <c r="D115" s="10" t="str">
        <f t="shared" si="10"/>
        <v/>
      </c>
      <c r="E115" s="13" t="str">
        <f t="shared" si="11"/>
        <v xml:space="preserve"> </v>
      </c>
      <c r="F115" s="16" t="str">
        <f t="shared" si="12"/>
        <v xml:space="preserve"> </v>
      </c>
      <c r="G115" s="13" t="str">
        <f t="shared" si="13"/>
        <v xml:space="preserve"> </v>
      </c>
      <c r="H115" s="13" t="str">
        <f t="shared" si="14"/>
        <v xml:space="preserve"> </v>
      </c>
      <c r="I115" s="13" t="str">
        <f t="shared" si="15"/>
        <v xml:space="preserve"> </v>
      </c>
      <c r="J115" s="13" t="str">
        <f t="shared" si="16"/>
        <v xml:space="preserve"> </v>
      </c>
      <c r="U115" s="11" t="str">
        <f t="shared" si="17"/>
        <v/>
      </c>
      <c r="V115" s="11" t="str">
        <f t="shared" si="18"/>
        <v/>
      </c>
      <c r="Y115" s="11" t="str">
        <f t="shared" si="19"/>
        <v/>
      </c>
    </row>
    <row r="116" spans="1:25">
      <c r="A116" s="23">
        <v>115</v>
      </c>
      <c r="D116" s="10" t="str">
        <f t="shared" si="10"/>
        <v/>
      </c>
      <c r="E116" s="13" t="str">
        <f t="shared" si="11"/>
        <v xml:space="preserve"> </v>
      </c>
      <c r="F116" s="16" t="str">
        <f t="shared" si="12"/>
        <v xml:space="preserve"> </v>
      </c>
      <c r="G116" s="13" t="str">
        <f t="shared" si="13"/>
        <v xml:space="preserve"> </v>
      </c>
      <c r="H116" s="13" t="str">
        <f t="shared" si="14"/>
        <v xml:space="preserve"> </v>
      </c>
      <c r="I116" s="13" t="str">
        <f t="shared" si="15"/>
        <v xml:space="preserve"> </v>
      </c>
      <c r="J116" s="13" t="str">
        <f t="shared" si="16"/>
        <v xml:space="preserve"> </v>
      </c>
      <c r="U116" s="11" t="str">
        <f t="shared" si="17"/>
        <v/>
      </c>
      <c r="V116" s="11" t="str">
        <f t="shared" si="18"/>
        <v/>
      </c>
      <c r="Y116" s="11" t="str">
        <f t="shared" si="19"/>
        <v/>
      </c>
    </row>
    <row r="117" spans="1:25">
      <c r="A117" s="23">
        <v>116</v>
      </c>
      <c r="D117" s="10" t="str">
        <f t="shared" si="10"/>
        <v/>
      </c>
      <c r="E117" s="13" t="str">
        <f t="shared" si="11"/>
        <v xml:space="preserve"> </v>
      </c>
      <c r="F117" s="16" t="str">
        <f t="shared" si="12"/>
        <v xml:space="preserve"> </v>
      </c>
      <c r="G117" s="13" t="str">
        <f t="shared" si="13"/>
        <v xml:space="preserve"> </v>
      </c>
      <c r="H117" s="13" t="str">
        <f t="shared" si="14"/>
        <v xml:space="preserve"> </v>
      </c>
      <c r="I117" s="13" t="str">
        <f t="shared" si="15"/>
        <v xml:space="preserve"> </v>
      </c>
      <c r="J117" s="13" t="str">
        <f t="shared" si="16"/>
        <v xml:space="preserve"> </v>
      </c>
      <c r="U117" s="11" t="str">
        <f t="shared" si="17"/>
        <v/>
      </c>
      <c r="V117" s="11" t="str">
        <f t="shared" si="18"/>
        <v/>
      </c>
      <c r="Y117" s="11" t="str">
        <f t="shared" si="19"/>
        <v/>
      </c>
    </row>
    <row r="118" spans="1:25">
      <c r="A118" s="23">
        <v>117</v>
      </c>
      <c r="D118" s="10" t="str">
        <f t="shared" si="10"/>
        <v/>
      </c>
      <c r="E118" s="13" t="str">
        <f t="shared" si="11"/>
        <v xml:space="preserve"> </v>
      </c>
      <c r="F118" s="16" t="str">
        <f t="shared" si="12"/>
        <v xml:space="preserve"> </v>
      </c>
      <c r="G118" s="13" t="str">
        <f t="shared" si="13"/>
        <v xml:space="preserve"> </v>
      </c>
      <c r="H118" s="13" t="str">
        <f t="shared" si="14"/>
        <v xml:space="preserve"> </v>
      </c>
      <c r="I118" s="13" t="str">
        <f t="shared" si="15"/>
        <v xml:space="preserve"> </v>
      </c>
      <c r="J118" s="13" t="str">
        <f t="shared" si="16"/>
        <v xml:space="preserve"> </v>
      </c>
      <c r="U118" s="11" t="str">
        <f t="shared" si="17"/>
        <v/>
      </c>
      <c r="V118" s="11" t="str">
        <f t="shared" si="18"/>
        <v/>
      </c>
      <c r="Y118" s="11" t="str">
        <f t="shared" si="19"/>
        <v/>
      </c>
    </row>
    <row r="119" spans="1:25">
      <c r="A119" s="23">
        <v>118</v>
      </c>
      <c r="D119" s="10" t="str">
        <f t="shared" si="10"/>
        <v/>
      </c>
      <c r="E119" s="13" t="str">
        <f t="shared" si="11"/>
        <v xml:space="preserve"> </v>
      </c>
      <c r="F119" s="16" t="str">
        <f t="shared" si="12"/>
        <v xml:space="preserve"> </v>
      </c>
      <c r="G119" s="13" t="str">
        <f t="shared" si="13"/>
        <v xml:space="preserve"> </v>
      </c>
      <c r="H119" s="13" t="str">
        <f t="shared" si="14"/>
        <v xml:space="preserve"> </v>
      </c>
      <c r="I119" s="13" t="str">
        <f t="shared" si="15"/>
        <v xml:space="preserve"> </v>
      </c>
      <c r="J119" s="13" t="str">
        <f t="shared" si="16"/>
        <v xml:space="preserve"> </v>
      </c>
      <c r="U119" s="11" t="str">
        <f t="shared" si="17"/>
        <v/>
      </c>
      <c r="V119" s="11" t="str">
        <f t="shared" si="18"/>
        <v/>
      </c>
      <c r="Y119" s="11" t="str">
        <f t="shared" si="19"/>
        <v/>
      </c>
    </row>
    <row r="120" spans="1:25">
      <c r="A120" s="23">
        <v>119</v>
      </c>
      <c r="D120" s="10" t="str">
        <f t="shared" si="10"/>
        <v/>
      </c>
      <c r="E120" s="13" t="str">
        <f t="shared" si="11"/>
        <v xml:space="preserve"> </v>
      </c>
      <c r="F120" s="16" t="str">
        <f t="shared" si="12"/>
        <v xml:space="preserve"> </v>
      </c>
      <c r="G120" s="13" t="str">
        <f t="shared" si="13"/>
        <v xml:space="preserve"> </v>
      </c>
      <c r="H120" s="13" t="str">
        <f t="shared" si="14"/>
        <v xml:space="preserve"> </v>
      </c>
      <c r="I120" s="13" t="str">
        <f t="shared" si="15"/>
        <v xml:space="preserve"> </v>
      </c>
      <c r="J120" s="13" t="str">
        <f t="shared" si="16"/>
        <v xml:space="preserve"> </v>
      </c>
      <c r="U120" s="11" t="str">
        <f t="shared" si="17"/>
        <v/>
      </c>
      <c r="V120" s="11" t="str">
        <f t="shared" si="18"/>
        <v/>
      </c>
      <c r="Y120" s="11" t="str">
        <f t="shared" si="19"/>
        <v/>
      </c>
    </row>
    <row r="121" spans="1:25">
      <c r="A121" s="23">
        <v>120</v>
      </c>
      <c r="D121" s="10" t="str">
        <f t="shared" si="10"/>
        <v/>
      </c>
      <c r="E121" s="13" t="str">
        <f t="shared" si="11"/>
        <v xml:space="preserve"> </v>
      </c>
      <c r="F121" s="16" t="str">
        <f t="shared" si="12"/>
        <v xml:space="preserve"> </v>
      </c>
      <c r="G121" s="13" t="str">
        <f t="shared" si="13"/>
        <v xml:space="preserve"> </v>
      </c>
      <c r="H121" s="13" t="str">
        <f t="shared" si="14"/>
        <v xml:space="preserve"> </v>
      </c>
      <c r="I121" s="13" t="str">
        <f t="shared" si="15"/>
        <v xml:space="preserve"> </v>
      </c>
      <c r="J121" s="13" t="str">
        <f t="shared" si="16"/>
        <v xml:space="preserve"> </v>
      </c>
      <c r="U121" s="11" t="str">
        <f t="shared" si="17"/>
        <v/>
      </c>
      <c r="V121" s="11" t="str">
        <f t="shared" si="18"/>
        <v/>
      </c>
      <c r="Y121" s="11" t="str">
        <f t="shared" si="19"/>
        <v/>
      </c>
    </row>
    <row r="122" spans="1:25">
      <c r="A122" s="23">
        <v>121</v>
      </c>
      <c r="D122" s="10" t="str">
        <f t="shared" si="10"/>
        <v/>
      </c>
      <c r="E122" s="13" t="str">
        <f t="shared" si="11"/>
        <v xml:space="preserve"> </v>
      </c>
      <c r="F122" s="16" t="str">
        <f t="shared" si="12"/>
        <v xml:space="preserve"> </v>
      </c>
      <c r="G122" s="13" t="str">
        <f t="shared" si="13"/>
        <v xml:space="preserve"> </v>
      </c>
      <c r="H122" s="13" t="str">
        <f t="shared" si="14"/>
        <v xml:space="preserve"> </v>
      </c>
      <c r="I122" s="13" t="str">
        <f t="shared" si="15"/>
        <v xml:space="preserve"> </v>
      </c>
      <c r="J122" s="13" t="str">
        <f t="shared" si="16"/>
        <v xml:space="preserve"> </v>
      </c>
      <c r="U122" s="11" t="str">
        <f t="shared" si="17"/>
        <v/>
      </c>
      <c r="V122" s="11" t="str">
        <f t="shared" si="18"/>
        <v/>
      </c>
      <c r="Y122" s="11" t="str">
        <f t="shared" si="19"/>
        <v/>
      </c>
    </row>
    <row r="123" spans="1:25">
      <c r="A123" s="23">
        <v>122</v>
      </c>
      <c r="D123" s="10" t="str">
        <f t="shared" si="10"/>
        <v/>
      </c>
      <c r="E123" s="13" t="str">
        <f t="shared" si="11"/>
        <v xml:space="preserve"> </v>
      </c>
      <c r="F123" s="16" t="str">
        <f t="shared" si="12"/>
        <v xml:space="preserve"> </v>
      </c>
      <c r="G123" s="13" t="str">
        <f t="shared" si="13"/>
        <v xml:space="preserve"> </v>
      </c>
      <c r="H123" s="13" t="str">
        <f t="shared" si="14"/>
        <v xml:space="preserve"> </v>
      </c>
      <c r="I123" s="13" t="str">
        <f t="shared" si="15"/>
        <v xml:space="preserve"> </v>
      </c>
      <c r="J123" s="13" t="str">
        <f t="shared" si="16"/>
        <v xml:space="preserve"> </v>
      </c>
      <c r="U123" s="11" t="str">
        <f t="shared" si="17"/>
        <v/>
      </c>
      <c r="V123" s="11" t="str">
        <f t="shared" si="18"/>
        <v/>
      </c>
      <c r="Y123" s="11" t="str">
        <f t="shared" si="19"/>
        <v/>
      </c>
    </row>
    <row r="124" spans="1:25">
      <c r="A124" s="23">
        <v>123</v>
      </c>
      <c r="D124" s="10" t="str">
        <f t="shared" si="10"/>
        <v/>
      </c>
      <c r="E124" s="13" t="str">
        <f t="shared" si="11"/>
        <v xml:space="preserve"> </v>
      </c>
      <c r="F124" s="16" t="str">
        <f t="shared" si="12"/>
        <v xml:space="preserve"> </v>
      </c>
      <c r="G124" s="13" t="str">
        <f t="shared" si="13"/>
        <v xml:space="preserve"> </v>
      </c>
      <c r="H124" s="13" t="str">
        <f t="shared" si="14"/>
        <v xml:space="preserve"> </v>
      </c>
      <c r="I124" s="13" t="str">
        <f t="shared" si="15"/>
        <v xml:space="preserve"> </v>
      </c>
      <c r="J124" s="13" t="str">
        <f t="shared" si="16"/>
        <v xml:space="preserve"> </v>
      </c>
      <c r="L124" s="24"/>
      <c r="M124" s="17"/>
      <c r="N124" s="18"/>
      <c r="O124" s="20"/>
      <c r="R124" s="17"/>
      <c r="U124" s="11" t="str">
        <f t="shared" si="17"/>
        <v/>
      </c>
      <c r="V124" s="11" t="str">
        <f t="shared" si="18"/>
        <v/>
      </c>
      <c r="Y124" s="11" t="str">
        <f t="shared" si="19"/>
        <v/>
      </c>
    </row>
    <row r="125" spans="1:25">
      <c r="A125" s="23">
        <v>124</v>
      </c>
      <c r="D125" s="10" t="str">
        <f t="shared" si="10"/>
        <v/>
      </c>
      <c r="E125" s="13" t="str">
        <f t="shared" si="11"/>
        <v xml:space="preserve"> </v>
      </c>
      <c r="F125" s="16" t="str">
        <f t="shared" si="12"/>
        <v xml:space="preserve"> </v>
      </c>
      <c r="G125" s="13" t="str">
        <f t="shared" si="13"/>
        <v xml:space="preserve"> </v>
      </c>
      <c r="H125" s="13" t="str">
        <f t="shared" si="14"/>
        <v xml:space="preserve"> </v>
      </c>
      <c r="I125" s="13" t="str">
        <f t="shared" si="15"/>
        <v xml:space="preserve"> </v>
      </c>
      <c r="J125" s="13" t="str">
        <f t="shared" si="16"/>
        <v xml:space="preserve"> </v>
      </c>
      <c r="L125" s="21"/>
      <c r="M125" s="1"/>
      <c r="N125" s="25"/>
      <c r="U125" s="11" t="str">
        <f t="shared" si="17"/>
        <v/>
      </c>
      <c r="V125" s="11" t="str">
        <f t="shared" si="18"/>
        <v/>
      </c>
      <c r="Y125" s="11" t="str">
        <f t="shared" si="19"/>
        <v/>
      </c>
    </row>
    <row r="126" spans="1:25">
      <c r="A126" s="23">
        <v>125</v>
      </c>
      <c r="D126" s="10" t="str">
        <f t="shared" si="10"/>
        <v/>
      </c>
      <c r="E126" s="13" t="str">
        <f t="shared" si="11"/>
        <v xml:space="preserve"> </v>
      </c>
      <c r="F126" s="16" t="str">
        <f t="shared" si="12"/>
        <v xml:space="preserve"> </v>
      </c>
      <c r="G126" s="13" t="str">
        <f t="shared" si="13"/>
        <v xml:space="preserve"> </v>
      </c>
      <c r="H126" s="13" t="str">
        <f t="shared" si="14"/>
        <v xml:space="preserve"> </v>
      </c>
      <c r="I126" s="13" t="str">
        <f t="shared" si="15"/>
        <v xml:space="preserve"> </v>
      </c>
      <c r="J126" s="13" t="str">
        <f t="shared" si="16"/>
        <v xml:space="preserve"> </v>
      </c>
      <c r="U126" s="11" t="str">
        <f t="shared" si="17"/>
        <v/>
      </c>
      <c r="V126" s="11" t="str">
        <f t="shared" si="18"/>
        <v/>
      </c>
      <c r="Y126" s="11" t="str">
        <f t="shared" si="19"/>
        <v/>
      </c>
    </row>
    <row r="127" spans="1:25">
      <c r="A127" s="23">
        <v>126</v>
      </c>
      <c r="D127" s="10" t="str">
        <f t="shared" si="10"/>
        <v/>
      </c>
      <c r="E127" s="13" t="str">
        <f t="shared" si="11"/>
        <v xml:space="preserve"> </v>
      </c>
      <c r="F127" s="16" t="str">
        <f t="shared" si="12"/>
        <v xml:space="preserve"> </v>
      </c>
      <c r="G127" s="13" t="str">
        <f t="shared" si="13"/>
        <v xml:space="preserve"> </v>
      </c>
      <c r="H127" s="13" t="str">
        <f t="shared" si="14"/>
        <v xml:space="preserve"> </v>
      </c>
      <c r="I127" s="13" t="str">
        <f t="shared" si="15"/>
        <v xml:space="preserve"> </v>
      </c>
      <c r="J127" s="13" t="str">
        <f t="shared" si="16"/>
        <v xml:space="preserve"> </v>
      </c>
      <c r="U127" s="11" t="str">
        <f t="shared" si="17"/>
        <v/>
      </c>
      <c r="V127" s="11" t="str">
        <f t="shared" si="18"/>
        <v/>
      </c>
      <c r="Y127" s="11" t="str">
        <f t="shared" si="19"/>
        <v/>
      </c>
    </row>
    <row r="128" spans="1:25">
      <c r="A128" s="23">
        <v>127</v>
      </c>
      <c r="D128" s="10" t="str">
        <f t="shared" si="10"/>
        <v/>
      </c>
      <c r="E128" s="13" t="str">
        <f t="shared" si="11"/>
        <v xml:space="preserve"> </v>
      </c>
      <c r="F128" s="16" t="str">
        <f t="shared" si="12"/>
        <v xml:space="preserve"> </v>
      </c>
      <c r="G128" s="13" t="str">
        <f t="shared" si="13"/>
        <v xml:space="preserve"> </v>
      </c>
      <c r="H128" s="13" t="str">
        <f t="shared" si="14"/>
        <v xml:space="preserve"> </v>
      </c>
      <c r="I128" s="13" t="str">
        <f t="shared" si="15"/>
        <v xml:space="preserve"> </v>
      </c>
      <c r="J128" s="13" t="str">
        <f t="shared" si="16"/>
        <v xml:space="preserve"> </v>
      </c>
      <c r="U128" s="11" t="str">
        <f t="shared" si="17"/>
        <v/>
      </c>
      <c r="V128" s="11" t="str">
        <f t="shared" si="18"/>
        <v/>
      </c>
      <c r="Y128" s="11" t="str">
        <f t="shared" si="19"/>
        <v/>
      </c>
    </row>
    <row r="129" spans="1:25">
      <c r="A129" s="23">
        <v>128</v>
      </c>
      <c r="D129" s="10" t="str">
        <f t="shared" si="10"/>
        <v/>
      </c>
      <c r="E129" s="13" t="str">
        <f t="shared" si="11"/>
        <v xml:space="preserve"> </v>
      </c>
      <c r="F129" s="16" t="str">
        <f t="shared" si="12"/>
        <v xml:space="preserve"> </v>
      </c>
      <c r="G129" s="13" t="str">
        <f t="shared" si="13"/>
        <v xml:space="preserve"> </v>
      </c>
      <c r="H129" s="13" t="str">
        <f t="shared" si="14"/>
        <v xml:space="preserve"> </v>
      </c>
      <c r="I129" s="13" t="str">
        <f t="shared" si="15"/>
        <v xml:space="preserve"> </v>
      </c>
      <c r="J129" s="13" t="str">
        <f t="shared" si="16"/>
        <v xml:space="preserve"> </v>
      </c>
      <c r="U129" s="11" t="str">
        <f t="shared" si="17"/>
        <v/>
      </c>
      <c r="V129" s="11" t="str">
        <f t="shared" si="18"/>
        <v/>
      </c>
      <c r="Y129" s="11" t="str">
        <f t="shared" si="19"/>
        <v/>
      </c>
    </row>
    <row r="130" spans="1:25">
      <c r="A130" s="23">
        <v>129</v>
      </c>
      <c r="D130" s="10" t="str">
        <f t="shared" ref="D130:D193" si="20">CONCATENATE(C130,B130)</f>
        <v/>
      </c>
      <c r="E130" s="13" t="str">
        <f t="shared" ref="E130:E193" si="21">CONCATENATE(U130," ",V130)</f>
        <v xml:space="preserve"> </v>
      </c>
      <c r="F130" s="16" t="str">
        <f t="shared" ref="F130:F193" si="22">IF(ISBLANK(N130)," ",N130)</f>
        <v xml:space="preserve"> </v>
      </c>
      <c r="G130" s="13" t="str">
        <f t="shared" ref="G130:G193" si="23">CONCATENATE(Y130," ",K130)</f>
        <v xml:space="preserve"> </v>
      </c>
      <c r="H130" s="13" t="str">
        <f t="shared" ref="H130:H193" si="24">IF(ISBLANK(P130)," ",P130)</f>
        <v xml:space="preserve"> </v>
      </c>
      <c r="I130" s="13" t="str">
        <f t="shared" ref="I130:I193" si="25">IF(ISBLANK(Q130)," ",Q130)</f>
        <v xml:space="preserve"> </v>
      </c>
      <c r="J130" s="13" t="str">
        <f t="shared" ref="J130:J193" si="26">IF(ISBLANK(R130)," ",R130)</f>
        <v xml:space="preserve"> </v>
      </c>
      <c r="U130" s="11" t="str">
        <f t="shared" ref="U130:U193" si="27">IF(ISBLANK(L130),"",PROPER(L130))</f>
        <v/>
      </c>
      <c r="V130" s="11" t="str">
        <f t="shared" ref="V130:V193" si="28">IF(ISBLANK(M130),"",PROPER(M130))</f>
        <v/>
      </c>
      <c r="Y130" s="11" t="str">
        <f t="shared" ref="Y130:Y193" si="29">IF(ISBLANK(N130),"",PROPER(O130))</f>
        <v/>
      </c>
    </row>
    <row r="131" spans="1:25">
      <c r="A131" s="23">
        <v>130</v>
      </c>
      <c r="D131" s="10" t="str">
        <f t="shared" si="20"/>
        <v/>
      </c>
      <c r="E131" s="13" t="str">
        <f t="shared" si="21"/>
        <v xml:space="preserve"> </v>
      </c>
      <c r="F131" s="16" t="str">
        <f t="shared" si="22"/>
        <v xml:space="preserve"> </v>
      </c>
      <c r="G131" s="13" t="str">
        <f t="shared" si="23"/>
        <v xml:space="preserve"> </v>
      </c>
      <c r="H131" s="13" t="str">
        <f t="shared" si="24"/>
        <v xml:space="preserve"> </v>
      </c>
      <c r="I131" s="13" t="str">
        <f t="shared" si="25"/>
        <v xml:space="preserve"> </v>
      </c>
      <c r="J131" s="13" t="str">
        <f t="shared" si="26"/>
        <v xml:space="preserve"> </v>
      </c>
      <c r="U131" s="11" t="str">
        <f t="shared" si="27"/>
        <v/>
      </c>
      <c r="V131" s="11" t="str">
        <f t="shared" si="28"/>
        <v/>
      </c>
      <c r="Y131" s="11" t="str">
        <f t="shared" si="29"/>
        <v/>
      </c>
    </row>
    <row r="132" spans="1:25">
      <c r="A132" s="23">
        <v>131</v>
      </c>
      <c r="D132" s="10" t="str">
        <f t="shared" si="20"/>
        <v/>
      </c>
      <c r="E132" s="13" t="str">
        <f t="shared" si="21"/>
        <v xml:space="preserve"> </v>
      </c>
      <c r="F132" s="16" t="str">
        <f t="shared" si="22"/>
        <v xml:space="preserve"> </v>
      </c>
      <c r="G132" s="13" t="str">
        <f t="shared" si="23"/>
        <v xml:space="preserve"> </v>
      </c>
      <c r="H132" s="13" t="str">
        <f t="shared" si="24"/>
        <v xml:space="preserve"> </v>
      </c>
      <c r="I132" s="13" t="str">
        <f t="shared" si="25"/>
        <v xml:space="preserve"> </v>
      </c>
      <c r="J132" s="13" t="str">
        <f t="shared" si="26"/>
        <v xml:space="preserve"> </v>
      </c>
      <c r="L132" s="21"/>
      <c r="M132" s="1"/>
      <c r="N132" s="25"/>
      <c r="O132" s="1"/>
      <c r="U132" s="11" t="str">
        <f t="shared" si="27"/>
        <v/>
      </c>
      <c r="V132" s="11" t="str">
        <f t="shared" si="28"/>
        <v/>
      </c>
      <c r="Y132" s="11" t="str">
        <f t="shared" si="29"/>
        <v/>
      </c>
    </row>
    <row r="133" spans="1:25">
      <c r="A133" s="23">
        <v>132</v>
      </c>
      <c r="D133" s="10" t="str">
        <f t="shared" si="20"/>
        <v/>
      </c>
      <c r="E133" s="13" t="str">
        <f t="shared" si="21"/>
        <v xml:space="preserve"> </v>
      </c>
      <c r="F133" s="16" t="str">
        <f t="shared" si="22"/>
        <v xml:space="preserve"> </v>
      </c>
      <c r="G133" s="13" t="str">
        <f t="shared" si="23"/>
        <v xml:space="preserve"> </v>
      </c>
      <c r="H133" s="13" t="str">
        <f t="shared" si="24"/>
        <v xml:space="preserve"> </v>
      </c>
      <c r="I133" s="13" t="str">
        <f t="shared" si="25"/>
        <v xml:space="preserve"> </v>
      </c>
      <c r="J133" s="13" t="str">
        <f t="shared" si="26"/>
        <v xml:space="preserve"> </v>
      </c>
      <c r="L133" s="21"/>
      <c r="M133" s="1"/>
      <c r="N133" s="25"/>
      <c r="O133" s="1"/>
      <c r="U133" s="11" t="str">
        <f t="shared" si="27"/>
        <v/>
      </c>
      <c r="V133" s="11" t="str">
        <f t="shared" si="28"/>
        <v/>
      </c>
      <c r="Y133" s="11" t="str">
        <f t="shared" si="29"/>
        <v/>
      </c>
    </row>
    <row r="134" spans="1:25">
      <c r="A134" s="23">
        <v>133</v>
      </c>
      <c r="D134" s="10" t="str">
        <f t="shared" si="20"/>
        <v/>
      </c>
      <c r="E134" s="13" t="str">
        <f t="shared" si="21"/>
        <v xml:space="preserve"> </v>
      </c>
      <c r="F134" s="16" t="str">
        <f t="shared" si="22"/>
        <v xml:space="preserve"> </v>
      </c>
      <c r="G134" s="13" t="str">
        <f t="shared" si="23"/>
        <v xml:space="preserve"> </v>
      </c>
      <c r="H134" s="13" t="str">
        <f t="shared" si="24"/>
        <v xml:space="preserve"> </v>
      </c>
      <c r="I134" s="13" t="str">
        <f t="shared" si="25"/>
        <v xml:space="preserve"> </v>
      </c>
      <c r="J134" s="13" t="str">
        <f t="shared" si="26"/>
        <v xml:space="preserve"> </v>
      </c>
      <c r="L134" s="21"/>
      <c r="M134" s="1"/>
      <c r="N134" s="25"/>
      <c r="O134" s="1"/>
      <c r="U134" s="11" t="str">
        <f t="shared" si="27"/>
        <v/>
      </c>
      <c r="V134" s="11" t="str">
        <f t="shared" si="28"/>
        <v/>
      </c>
      <c r="Y134" s="11" t="str">
        <f t="shared" si="29"/>
        <v/>
      </c>
    </row>
    <row r="135" spans="1:25">
      <c r="A135" s="23">
        <v>134</v>
      </c>
      <c r="D135" s="10" t="str">
        <f t="shared" si="20"/>
        <v/>
      </c>
      <c r="E135" s="13" t="str">
        <f t="shared" si="21"/>
        <v xml:space="preserve"> </v>
      </c>
      <c r="F135" s="16" t="str">
        <f t="shared" si="22"/>
        <v xml:space="preserve"> </v>
      </c>
      <c r="G135" s="13" t="str">
        <f t="shared" si="23"/>
        <v xml:space="preserve"> </v>
      </c>
      <c r="H135" s="13" t="str">
        <f t="shared" si="24"/>
        <v xml:space="preserve"> </v>
      </c>
      <c r="I135" s="13" t="str">
        <f t="shared" si="25"/>
        <v xml:space="preserve"> </v>
      </c>
      <c r="J135" s="13" t="str">
        <f t="shared" si="26"/>
        <v xml:space="preserve"> </v>
      </c>
      <c r="U135" s="11" t="str">
        <f t="shared" si="27"/>
        <v/>
      </c>
      <c r="V135" s="11" t="str">
        <f t="shared" si="28"/>
        <v/>
      </c>
      <c r="Y135" s="11" t="str">
        <f t="shared" si="29"/>
        <v/>
      </c>
    </row>
    <row r="136" spans="1:25">
      <c r="A136" s="23">
        <v>135</v>
      </c>
      <c r="D136" s="10" t="str">
        <f t="shared" si="20"/>
        <v/>
      </c>
      <c r="E136" s="13" t="str">
        <f t="shared" si="21"/>
        <v xml:space="preserve"> </v>
      </c>
      <c r="F136" s="16" t="str">
        <f t="shared" si="22"/>
        <v xml:space="preserve"> </v>
      </c>
      <c r="G136" s="13" t="str">
        <f t="shared" si="23"/>
        <v xml:space="preserve"> </v>
      </c>
      <c r="H136" s="13" t="str">
        <f t="shared" si="24"/>
        <v xml:space="preserve"> </v>
      </c>
      <c r="I136" s="13" t="str">
        <f t="shared" si="25"/>
        <v xml:space="preserve"> </v>
      </c>
      <c r="J136" s="13" t="str">
        <f t="shared" si="26"/>
        <v xml:space="preserve"> </v>
      </c>
      <c r="U136" s="11" t="str">
        <f t="shared" si="27"/>
        <v/>
      </c>
      <c r="V136" s="11" t="str">
        <f t="shared" si="28"/>
        <v/>
      </c>
      <c r="Y136" s="11" t="str">
        <f t="shared" si="29"/>
        <v/>
      </c>
    </row>
    <row r="137" spans="1:25">
      <c r="A137" s="23">
        <v>136</v>
      </c>
      <c r="D137" s="10" t="str">
        <f t="shared" si="20"/>
        <v/>
      </c>
      <c r="E137" s="13" t="str">
        <f t="shared" si="21"/>
        <v xml:space="preserve"> </v>
      </c>
      <c r="F137" s="16" t="str">
        <f t="shared" si="22"/>
        <v xml:space="preserve"> </v>
      </c>
      <c r="G137" s="13" t="str">
        <f t="shared" si="23"/>
        <v xml:space="preserve"> </v>
      </c>
      <c r="H137" s="13" t="str">
        <f t="shared" si="24"/>
        <v xml:space="preserve"> </v>
      </c>
      <c r="I137" s="13" t="str">
        <f t="shared" si="25"/>
        <v xml:space="preserve"> </v>
      </c>
      <c r="J137" s="13" t="str">
        <f t="shared" si="26"/>
        <v xml:space="preserve"> </v>
      </c>
      <c r="U137" s="11" t="str">
        <f t="shared" si="27"/>
        <v/>
      </c>
      <c r="V137" s="11" t="str">
        <f t="shared" si="28"/>
        <v/>
      </c>
      <c r="Y137" s="11" t="str">
        <f t="shared" si="29"/>
        <v/>
      </c>
    </row>
    <row r="138" spans="1:25">
      <c r="A138" s="23">
        <v>137</v>
      </c>
      <c r="D138" s="10" t="str">
        <f t="shared" si="20"/>
        <v/>
      </c>
      <c r="E138" s="13" t="str">
        <f t="shared" si="21"/>
        <v xml:space="preserve"> </v>
      </c>
      <c r="F138" s="16" t="str">
        <f t="shared" si="22"/>
        <v xml:space="preserve"> </v>
      </c>
      <c r="G138" s="13" t="str">
        <f t="shared" si="23"/>
        <v xml:space="preserve"> </v>
      </c>
      <c r="H138" s="13" t="str">
        <f t="shared" si="24"/>
        <v xml:space="preserve"> </v>
      </c>
      <c r="I138" s="13" t="str">
        <f t="shared" si="25"/>
        <v xml:space="preserve"> </v>
      </c>
      <c r="J138" s="13" t="str">
        <f t="shared" si="26"/>
        <v xml:space="preserve"> </v>
      </c>
      <c r="U138" s="11" t="str">
        <f t="shared" si="27"/>
        <v/>
      </c>
      <c r="V138" s="11" t="str">
        <f t="shared" si="28"/>
        <v/>
      </c>
      <c r="Y138" s="11" t="str">
        <f t="shared" si="29"/>
        <v/>
      </c>
    </row>
    <row r="139" spans="1:25">
      <c r="A139" s="23">
        <v>138</v>
      </c>
      <c r="D139" s="10" t="str">
        <f t="shared" si="20"/>
        <v/>
      </c>
      <c r="E139" s="13" t="str">
        <f t="shared" si="21"/>
        <v xml:space="preserve"> </v>
      </c>
      <c r="F139" s="16" t="str">
        <f t="shared" si="22"/>
        <v xml:space="preserve"> </v>
      </c>
      <c r="G139" s="13" t="str">
        <f t="shared" si="23"/>
        <v xml:space="preserve"> </v>
      </c>
      <c r="H139" s="13" t="str">
        <f t="shared" si="24"/>
        <v xml:space="preserve"> </v>
      </c>
      <c r="I139" s="13" t="str">
        <f t="shared" si="25"/>
        <v xml:space="preserve"> </v>
      </c>
      <c r="J139" s="13" t="str">
        <f t="shared" si="26"/>
        <v xml:space="preserve"> </v>
      </c>
      <c r="U139" s="11" t="str">
        <f t="shared" si="27"/>
        <v/>
      </c>
      <c r="V139" s="11" t="str">
        <f t="shared" si="28"/>
        <v/>
      </c>
      <c r="Y139" s="11" t="str">
        <f t="shared" si="29"/>
        <v/>
      </c>
    </row>
    <row r="140" spans="1:25">
      <c r="A140" s="23">
        <v>139</v>
      </c>
      <c r="D140" s="10" t="str">
        <f t="shared" si="20"/>
        <v/>
      </c>
      <c r="E140" s="13" t="str">
        <f t="shared" si="21"/>
        <v xml:space="preserve"> </v>
      </c>
      <c r="F140" s="16" t="str">
        <f t="shared" si="22"/>
        <v xml:space="preserve"> </v>
      </c>
      <c r="G140" s="13" t="str">
        <f t="shared" si="23"/>
        <v xml:space="preserve"> </v>
      </c>
      <c r="H140" s="13" t="str">
        <f t="shared" si="24"/>
        <v xml:space="preserve"> </v>
      </c>
      <c r="I140" s="13" t="str">
        <f t="shared" si="25"/>
        <v xml:space="preserve"> </v>
      </c>
      <c r="J140" s="13" t="str">
        <f t="shared" si="26"/>
        <v xml:space="preserve"> </v>
      </c>
      <c r="U140" s="11" t="str">
        <f t="shared" si="27"/>
        <v/>
      </c>
      <c r="V140" s="11" t="str">
        <f t="shared" si="28"/>
        <v/>
      </c>
      <c r="Y140" s="11" t="str">
        <f t="shared" si="29"/>
        <v/>
      </c>
    </row>
    <row r="141" spans="1:25">
      <c r="A141" s="23">
        <v>140</v>
      </c>
      <c r="D141" s="10" t="str">
        <f t="shared" si="20"/>
        <v/>
      </c>
      <c r="E141" s="13" t="str">
        <f t="shared" si="21"/>
        <v xml:space="preserve"> </v>
      </c>
      <c r="F141" s="16" t="str">
        <f t="shared" si="22"/>
        <v xml:space="preserve"> </v>
      </c>
      <c r="G141" s="13" t="str">
        <f t="shared" si="23"/>
        <v xml:space="preserve"> </v>
      </c>
      <c r="H141" s="13" t="str">
        <f t="shared" si="24"/>
        <v xml:space="preserve"> </v>
      </c>
      <c r="I141" s="13" t="str">
        <f t="shared" si="25"/>
        <v xml:space="preserve"> </v>
      </c>
      <c r="J141" s="13" t="str">
        <f t="shared" si="26"/>
        <v xml:space="preserve"> </v>
      </c>
      <c r="U141" s="11" t="str">
        <f t="shared" si="27"/>
        <v/>
      </c>
      <c r="V141" s="11" t="str">
        <f t="shared" si="28"/>
        <v/>
      </c>
      <c r="Y141" s="11" t="str">
        <f t="shared" si="29"/>
        <v/>
      </c>
    </row>
    <row r="142" spans="1:25">
      <c r="A142" s="23">
        <v>141</v>
      </c>
      <c r="D142" s="10" t="str">
        <f t="shared" si="20"/>
        <v/>
      </c>
      <c r="E142" s="13" t="str">
        <f t="shared" si="21"/>
        <v xml:space="preserve"> </v>
      </c>
      <c r="F142" s="16" t="str">
        <f t="shared" si="22"/>
        <v xml:space="preserve"> </v>
      </c>
      <c r="G142" s="13" t="str">
        <f t="shared" si="23"/>
        <v xml:space="preserve"> </v>
      </c>
      <c r="H142" s="13" t="str">
        <f t="shared" si="24"/>
        <v xml:space="preserve"> </v>
      </c>
      <c r="I142" s="13" t="str">
        <f t="shared" si="25"/>
        <v xml:space="preserve"> </v>
      </c>
      <c r="J142" s="13" t="str">
        <f t="shared" si="26"/>
        <v xml:space="preserve"> </v>
      </c>
      <c r="U142" s="11" t="str">
        <f t="shared" si="27"/>
        <v/>
      </c>
      <c r="V142" s="11" t="str">
        <f t="shared" si="28"/>
        <v/>
      </c>
      <c r="Y142" s="11" t="str">
        <f t="shared" si="29"/>
        <v/>
      </c>
    </row>
    <row r="143" spans="1:25">
      <c r="A143" s="23">
        <v>142</v>
      </c>
      <c r="D143" s="10" t="str">
        <f t="shared" si="20"/>
        <v/>
      </c>
      <c r="E143" s="13" t="str">
        <f t="shared" si="21"/>
        <v xml:space="preserve"> </v>
      </c>
      <c r="F143" s="16" t="str">
        <f t="shared" si="22"/>
        <v xml:space="preserve"> </v>
      </c>
      <c r="G143" s="13" t="str">
        <f t="shared" si="23"/>
        <v xml:space="preserve"> </v>
      </c>
      <c r="H143" s="13" t="str">
        <f t="shared" si="24"/>
        <v xml:space="preserve"> </v>
      </c>
      <c r="I143" s="13" t="str">
        <f t="shared" si="25"/>
        <v xml:space="preserve"> </v>
      </c>
      <c r="J143" s="13" t="str">
        <f t="shared" si="26"/>
        <v xml:space="preserve"> </v>
      </c>
      <c r="U143" s="11" t="str">
        <f t="shared" si="27"/>
        <v/>
      </c>
      <c r="V143" s="11" t="str">
        <f t="shared" si="28"/>
        <v/>
      </c>
      <c r="Y143" s="11" t="str">
        <f t="shared" si="29"/>
        <v/>
      </c>
    </row>
    <row r="144" spans="1:25">
      <c r="A144" s="23">
        <v>143</v>
      </c>
      <c r="D144" s="10" t="str">
        <f t="shared" si="20"/>
        <v/>
      </c>
      <c r="E144" s="13" t="str">
        <f t="shared" si="21"/>
        <v xml:space="preserve"> </v>
      </c>
      <c r="F144" s="16" t="str">
        <f t="shared" si="22"/>
        <v xml:space="preserve"> </v>
      </c>
      <c r="G144" s="13" t="str">
        <f t="shared" si="23"/>
        <v xml:space="preserve"> </v>
      </c>
      <c r="H144" s="13" t="str">
        <f t="shared" si="24"/>
        <v xml:space="preserve"> </v>
      </c>
      <c r="I144" s="13" t="str">
        <f t="shared" si="25"/>
        <v xml:space="preserve"> </v>
      </c>
      <c r="J144" s="13" t="str">
        <f t="shared" si="26"/>
        <v xml:space="preserve"> </v>
      </c>
      <c r="U144" s="11" t="str">
        <f t="shared" si="27"/>
        <v/>
      </c>
      <c r="V144" s="11" t="str">
        <f t="shared" si="28"/>
        <v/>
      </c>
      <c r="Y144" s="11" t="str">
        <f t="shared" si="29"/>
        <v/>
      </c>
    </row>
    <row r="145" spans="1:25">
      <c r="A145" s="23">
        <v>144</v>
      </c>
      <c r="D145" s="10" t="str">
        <f t="shared" si="20"/>
        <v/>
      </c>
      <c r="E145" s="13" t="str">
        <f t="shared" si="21"/>
        <v xml:space="preserve"> </v>
      </c>
      <c r="F145" s="16" t="str">
        <f t="shared" si="22"/>
        <v xml:space="preserve"> </v>
      </c>
      <c r="G145" s="13" t="str">
        <f t="shared" si="23"/>
        <v xml:space="preserve"> </v>
      </c>
      <c r="H145" s="13" t="str">
        <f t="shared" si="24"/>
        <v xml:space="preserve"> </v>
      </c>
      <c r="I145" s="13" t="str">
        <f t="shared" si="25"/>
        <v xml:space="preserve"> </v>
      </c>
      <c r="J145" s="13" t="str">
        <f t="shared" si="26"/>
        <v xml:space="preserve"> </v>
      </c>
      <c r="U145" s="11" t="str">
        <f t="shared" si="27"/>
        <v/>
      </c>
      <c r="V145" s="11" t="str">
        <f t="shared" si="28"/>
        <v/>
      </c>
      <c r="Y145" s="11" t="str">
        <f t="shared" si="29"/>
        <v/>
      </c>
    </row>
    <row r="146" spans="1:25">
      <c r="A146" s="23">
        <v>145</v>
      </c>
      <c r="D146" s="10" t="str">
        <f t="shared" si="20"/>
        <v/>
      </c>
      <c r="E146" s="13" t="str">
        <f t="shared" si="21"/>
        <v xml:space="preserve"> </v>
      </c>
      <c r="F146" s="16" t="str">
        <f t="shared" si="22"/>
        <v xml:space="preserve"> </v>
      </c>
      <c r="G146" s="13" t="str">
        <f t="shared" si="23"/>
        <v xml:space="preserve"> </v>
      </c>
      <c r="H146" s="13" t="str">
        <f t="shared" si="24"/>
        <v xml:space="preserve"> </v>
      </c>
      <c r="I146" s="13" t="str">
        <f t="shared" si="25"/>
        <v xml:space="preserve"> </v>
      </c>
      <c r="J146" s="13" t="str">
        <f t="shared" si="26"/>
        <v xml:space="preserve"> </v>
      </c>
      <c r="U146" s="11" t="str">
        <f t="shared" si="27"/>
        <v/>
      </c>
      <c r="V146" s="11" t="str">
        <f t="shared" si="28"/>
        <v/>
      </c>
      <c r="Y146" s="11" t="str">
        <f t="shared" si="29"/>
        <v/>
      </c>
    </row>
    <row r="147" spans="1:25">
      <c r="A147" s="23">
        <v>146</v>
      </c>
      <c r="D147" s="10" t="str">
        <f t="shared" si="20"/>
        <v/>
      </c>
      <c r="E147" s="13" t="str">
        <f t="shared" si="21"/>
        <v xml:space="preserve"> </v>
      </c>
      <c r="F147" s="16" t="str">
        <f t="shared" si="22"/>
        <v xml:space="preserve"> </v>
      </c>
      <c r="G147" s="13" t="str">
        <f t="shared" si="23"/>
        <v xml:space="preserve"> </v>
      </c>
      <c r="H147" s="13" t="str">
        <f t="shared" si="24"/>
        <v xml:space="preserve"> </v>
      </c>
      <c r="I147" s="13" t="str">
        <f t="shared" si="25"/>
        <v xml:space="preserve"> </v>
      </c>
      <c r="J147" s="13" t="str">
        <f t="shared" si="26"/>
        <v xml:space="preserve"> </v>
      </c>
      <c r="U147" s="11" t="str">
        <f t="shared" si="27"/>
        <v/>
      </c>
      <c r="V147" s="11" t="str">
        <f t="shared" si="28"/>
        <v/>
      </c>
      <c r="Y147" s="11" t="str">
        <f t="shared" si="29"/>
        <v/>
      </c>
    </row>
    <row r="148" spans="1:25">
      <c r="A148" s="23">
        <v>147</v>
      </c>
      <c r="D148" s="10" t="str">
        <f t="shared" si="20"/>
        <v/>
      </c>
      <c r="E148" s="13" t="str">
        <f t="shared" si="21"/>
        <v xml:space="preserve"> </v>
      </c>
      <c r="F148" s="16" t="str">
        <f t="shared" si="22"/>
        <v xml:space="preserve"> </v>
      </c>
      <c r="G148" s="13" t="str">
        <f t="shared" si="23"/>
        <v xml:space="preserve"> </v>
      </c>
      <c r="H148" s="13" t="str">
        <f t="shared" si="24"/>
        <v xml:space="preserve"> </v>
      </c>
      <c r="I148" s="13" t="str">
        <f t="shared" si="25"/>
        <v xml:space="preserve"> </v>
      </c>
      <c r="J148" s="13" t="str">
        <f t="shared" si="26"/>
        <v xml:space="preserve"> </v>
      </c>
      <c r="U148" s="11" t="str">
        <f t="shared" si="27"/>
        <v/>
      </c>
      <c r="V148" s="11" t="str">
        <f t="shared" si="28"/>
        <v/>
      </c>
      <c r="Y148" s="11" t="str">
        <f t="shared" si="29"/>
        <v/>
      </c>
    </row>
    <row r="149" spans="1:25">
      <c r="A149" s="23">
        <v>148</v>
      </c>
      <c r="D149" s="10" t="str">
        <f t="shared" si="20"/>
        <v/>
      </c>
      <c r="E149" s="13" t="str">
        <f t="shared" si="21"/>
        <v xml:space="preserve"> </v>
      </c>
      <c r="F149" s="16" t="str">
        <f t="shared" si="22"/>
        <v xml:space="preserve"> </v>
      </c>
      <c r="G149" s="13" t="str">
        <f t="shared" si="23"/>
        <v xml:space="preserve"> </v>
      </c>
      <c r="H149" s="13" t="str">
        <f t="shared" si="24"/>
        <v xml:space="preserve"> </v>
      </c>
      <c r="I149" s="13" t="str">
        <f t="shared" si="25"/>
        <v xml:space="preserve"> </v>
      </c>
      <c r="J149" s="13" t="str">
        <f t="shared" si="26"/>
        <v xml:space="preserve"> </v>
      </c>
      <c r="U149" s="11" t="str">
        <f t="shared" si="27"/>
        <v/>
      </c>
      <c r="V149" s="11" t="str">
        <f t="shared" si="28"/>
        <v/>
      </c>
      <c r="Y149" s="11" t="str">
        <f t="shared" si="29"/>
        <v/>
      </c>
    </row>
    <row r="150" spans="1:25">
      <c r="A150" s="23">
        <v>149</v>
      </c>
      <c r="D150" s="10" t="str">
        <f t="shared" si="20"/>
        <v/>
      </c>
      <c r="E150" s="13" t="str">
        <f t="shared" si="21"/>
        <v xml:space="preserve"> </v>
      </c>
      <c r="F150" s="16" t="str">
        <f t="shared" si="22"/>
        <v xml:space="preserve"> </v>
      </c>
      <c r="G150" s="13" t="str">
        <f t="shared" si="23"/>
        <v xml:space="preserve"> </v>
      </c>
      <c r="H150" s="13" t="str">
        <f t="shared" si="24"/>
        <v xml:space="preserve"> </v>
      </c>
      <c r="I150" s="13" t="str">
        <f t="shared" si="25"/>
        <v xml:space="preserve"> </v>
      </c>
      <c r="J150" s="13" t="str">
        <f t="shared" si="26"/>
        <v xml:space="preserve"> </v>
      </c>
      <c r="U150" s="11" t="str">
        <f t="shared" si="27"/>
        <v/>
      </c>
      <c r="V150" s="11" t="str">
        <f t="shared" si="28"/>
        <v/>
      </c>
      <c r="Y150" s="11" t="str">
        <f t="shared" si="29"/>
        <v/>
      </c>
    </row>
    <row r="151" spans="1:25">
      <c r="A151" s="23">
        <v>150</v>
      </c>
      <c r="D151" s="10" t="str">
        <f t="shared" si="20"/>
        <v/>
      </c>
      <c r="E151" s="13" t="str">
        <f t="shared" si="21"/>
        <v xml:space="preserve"> </v>
      </c>
      <c r="F151" s="16" t="str">
        <f t="shared" si="22"/>
        <v xml:space="preserve"> </v>
      </c>
      <c r="G151" s="13" t="str">
        <f t="shared" si="23"/>
        <v xml:space="preserve"> </v>
      </c>
      <c r="H151" s="13" t="str">
        <f t="shared" si="24"/>
        <v xml:space="preserve"> </v>
      </c>
      <c r="I151" s="13" t="str">
        <f t="shared" si="25"/>
        <v xml:space="preserve"> </v>
      </c>
      <c r="J151" s="13" t="str">
        <f t="shared" si="26"/>
        <v xml:space="preserve"> </v>
      </c>
      <c r="U151" s="11" t="str">
        <f t="shared" si="27"/>
        <v/>
      </c>
      <c r="V151" s="11" t="str">
        <f t="shared" si="28"/>
        <v/>
      </c>
      <c r="Y151" s="11" t="str">
        <f t="shared" si="29"/>
        <v/>
      </c>
    </row>
    <row r="152" spans="1:25">
      <c r="A152" s="23">
        <v>151</v>
      </c>
      <c r="D152" s="10" t="str">
        <f t="shared" si="20"/>
        <v/>
      </c>
      <c r="E152" s="13" t="str">
        <f t="shared" si="21"/>
        <v xml:space="preserve"> </v>
      </c>
      <c r="F152" s="16" t="str">
        <f t="shared" si="22"/>
        <v xml:space="preserve"> </v>
      </c>
      <c r="G152" s="13" t="str">
        <f t="shared" si="23"/>
        <v xml:space="preserve"> </v>
      </c>
      <c r="H152" s="13" t="str">
        <f t="shared" si="24"/>
        <v xml:space="preserve"> </v>
      </c>
      <c r="I152" s="13" t="str">
        <f t="shared" si="25"/>
        <v xml:space="preserve"> </v>
      </c>
      <c r="J152" s="13" t="str">
        <f t="shared" si="26"/>
        <v xml:space="preserve"> </v>
      </c>
      <c r="U152" s="11" t="str">
        <f t="shared" si="27"/>
        <v/>
      </c>
      <c r="V152" s="11" t="str">
        <f t="shared" si="28"/>
        <v/>
      </c>
      <c r="Y152" s="11" t="str">
        <f t="shared" si="29"/>
        <v/>
      </c>
    </row>
    <row r="153" spans="1:25">
      <c r="A153" s="23">
        <v>152</v>
      </c>
      <c r="D153" s="10" t="str">
        <f t="shared" si="20"/>
        <v/>
      </c>
      <c r="E153" s="13" t="str">
        <f t="shared" si="21"/>
        <v xml:space="preserve"> </v>
      </c>
      <c r="F153" s="16" t="str">
        <f t="shared" si="22"/>
        <v xml:space="preserve"> </v>
      </c>
      <c r="G153" s="13" t="str">
        <f t="shared" si="23"/>
        <v xml:space="preserve"> </v>
      </c>
      <c r="H153" s="13" t="str">
        <f t="shared" si="24"/>
        <v xml:space="preserve"> </v>
      </c>
      <c r="I153" s="13" t="str">
        <f t="shared" si="25"/>
        <v xml:space="preserve"> </v>
      </c>
      <c r="J153" s="13" t="str">
        <f t="shared" si="26"/>
        <v xml:space="preserve"> </v>
      </c>
      <c r="U153" s="11" t="str">
        <f t="shared" si="27"/>
        <v/>
      </c>
      <c r="V153" s="11" t="str">
        <f t="shared" si="28"/>
        <v/>
      </c>
      <c r="Y153" s="11" t="str">
        <f t="shared" si="29"/>
        <v/>
      </c>
    </row>
    <row r="154" spans="1:25">
      <c r="A154" s="23">
        <v>153</v>
      </c>
      <c r="D154" s="10" t="str">
        <f t="shared" si="20"/>
        <v/>
      </c>
      <c r="E154" s="13" t="str">
        <f t="shared" si="21"/>
        <v xml:space="preserve"> </v>
      </c>
      <c r="F154" s="16" t="str">
        <f t="shared" si="22"/>
        <v xml:space="preserve"> </v>
      </c>
      <c r="G154" s="13" t="str">
        <f t="shared" si="23"/>
        <v xml:space="preserve"> </v>
      </c>
      <c r="H154" s="13" t="str">
        <f t="shared" si="24"/>
        <v xml:space="preserve"> </v>
      </c>
      <c r="I154" s="13" t="str">
        <f t="shared" si="25"/>
        <v xml:space="preserve"> </v>
      </c>
      <c r="J154" s="13" t="str">
        <f t="shared" si="26"/>
        <v xml:space="preserve"> </v>
      </c>
      <c r="U154" s="11" t="str">
        <f t="shared" si="27"/>
        <v/>
      </c>
      <c r="V154" s="11" t="str">
        <f t="shared" si="28"/>
        <v/>
      </c>
      <c r="Y154" s="11" t="str">
        <f t="shared" si="29"/>
        <v/>
      </c>
    </row>
    <row r="155" spans="1:25">
      <c r="A155" s="23">
        <v>154</v>
      </c>
      <c r="D155" s="10" t="str">
        <f t="shared" si="20"/>
        <v/>
      </c>
      <c r="E155" s="13" t="str">
        <f t="shared" si="21"/>
        <v xml:space="preserve"> </v>
      </c>
      <c r="F155" s="16" t="str">
        <f t="shared" si="22"/>
        <v xml:space="preserve"> </v>
      </c>
      <c r="G155" s="13" t="str">
        <f t="shared" si="23"/>
        <v xml:space="preserve"> </v>
      </c>
      <c r="H155" s="13" t="str">
        <f t="shared" si="24"/>
        <v xml:space="preserve"> </v>
      </c>
      <c r="I155" s="13" t="str">
        <f t="shared" si="25"/>
        <v xml:space="preserve"> </v>
      </c>
      <c r="J155" s="13" t="str">
        <f t="shared" si="26"/>
        <v xml:space="preserve"> </v>
      </c>
      <c r="U155" s="11" t="str">
        <f t="shared" si="27"/>
        <v/>
      </c>
      <c r="V155" s="11" t="str">
        <f t="shared" si="28"/>
        <v/>
      </c>
      <c r="Y155" s="11" t="str">
        <f t="shared" si="29"/>
        <v/>
      </c>
    </row>
    <row r="156" spans="1:25">
      <c r="A156" s="23">
        <v>155</v>
      </c>
      <c r="D156" s="10" t="str">
        <f t="shared" si="20"/>
        <v/>
      </c>
      <c r="E156" s="13" t="str">
        <f t="shared" si="21"/>
        <v xml:space="preserve"> </v>
      </c>
      <c r="F156" s="16" t="str">
        <f t="shared" si="22"/>
        <v xml:space="preserve"> </v>
      </c>
      <c r="G156" s="13" t="str">
        <f t="shared" si="23"/>
        <v xml:space="preserve"> </v>
      </c>
      <c r="H156" s="13" t="str">
        <f t="shared" si="24"/>
        <v xml:space="preserve"> </v>
      </c>
      <c r="I156" s="13" t="str">
        <f t="shared" si="25"/>
        <v xml:space="preserve"> </v>
      </c>
      <c r="J156" s="13" t="str">
        <f t="shared" si="26"/>
        <v xml:space="preserve"> </v>
      </c>
      <c r="U156" s="11" t="str">
        <f t="shared" si="27"/>
        <v/>
      </c>
      <c r="V156" s="11" t="str">
        <f t="shared" si="28"/>
        <v/>
      </c>
      <c r="Y156" s="11" t="str">
        <f t="shared" si="29"/>
        <v/>
      </c>
    </row>
    <row r="157" spans="1:25">
      <c r="A157" s="23">
        <v>156</v>
      </c>
      <c r="D157" s="10" t="str">
        <f t="shared" si="20"/>
        <v/>
      </c>
      <c r="E157" s="13" t="str">
        <f t="shared" si="21"/>
        <v xml:space="preserve"> </v>
      </c>
      <c r="F157" s="16" t="str">
        <f t="shared" si="22"/>
        <v xml:space="preserve"> </v>
      </c>
      <c r="G157" s="13" t="str">
        <f t="shared" si="23"/>
        <v xml:space="preserve"> </v>
      </c>
      <c r="H157" s="13" t="str">
        <f t="shared" si="24"/>
        <v xml:space="preserve"> </v>
      </c>
      <c r="I157" s="13" t="str">
        <f t="shared" si="25"/>
        <v xml:space="preserve"> </v>
      </c>
      <c r="J157" s="13" t="str">
        <f t="shared" si="26"/>
        <v xml:space="preserve"> </v>
      </c>
      <c r="U157" s="11" t="str">
        <f t="shared" si="27"/>
        <v/>
      </c>
      <c r="V157" s="11" t="str">
        <f t="shared" si="28"/>
        <v/>
      </c>
      <c r="Y157" s="11" t="str">
        <f t="shared" si="29"/>
        <v/>
      </c>
    </row>
    <row r="158" spans="1:25">
      <c r="A158" s="23">
        <v>157</v>
      </c>
      <c r="D158" s="10" t="str">
        <f t="shared" si="20"/>
        <v/>
      </c>
      <c r="E158" s="13" t="str">
        <f t="shared" si="21"/>
        <v xml:space="preserve"> </v>
      </c>
      <c r="F158" s="16" t="str">
        <f t="shared" si="22"/>
        <v xml:space="preserve"> </v>
      </c>
      <c r="G158" s="13" t="str">
        <f t="shared" si="23"/>
        <v xml:space="preserve"> </v>
      </c>
      <c r="H158" s="13" t="str">
        <f t="shared" si="24"/>
        <v xml:space="preserve"> </v>
      </c>
      <c r="I158" s="13" t="str">
        <f t="shared" si="25"/>
        <v xml:space="preserve"> </v>
      </c>
      <c r="J158" s="13" t="str">
        <f t="shared" si="26"/>
        <v xml:space="preserve"> </v>
      </c>
      <c r="U158" s="11" t="str">
        <f t="shared" si="27"/>
        <v/>
      </c>
      <c r="V158" s="11" t="str">
        <f t="shared" si="28"/>
        <v/>
      </c>
      <c r="Y158" s="11" t="str">
        <f t="shared" si="29"/>
        <v/>
      </c>
    </row>
    <row r="159" spans="1:25">
      <c r="A159" s="23">
        <v>158</v>
      </c>
      <c r="D159" s="10" t="str">
        <f t="shared" si="20"/>
        <v/>
      </c>
      <c r="E159" s="13" t="str">
        <f t="shared" si="21"/>
        <v xml:space="preserve"> </v>
      </c>
      <c r="F159" s="16" t="str">
        <f t="shared" si="22"/>
        <v xml:space="preserve"> </v>
      </c>
      <c r="G159" s="13" t="str">
        <f t="shared" si="23"/>
        <v xml:space="preserve"> </v>
      </c>
      <c r="H159" s="13" t="str">
        <f t="shared" si="24"/>
        <v xml:space="preserve"> </v>
      </c>
      <c r="I159" s="13" t="str">
        <f t="shared" si="25"/>
        <v xml:space="preserve"> </v>
      </c>
      <c r="J159" s="13" t="str">
        <f t="shared" si="26"/>
        <v xml:space="preserve"> </v>
      </c>
      <c r="U159" s="11" t="str">
        <f t="shared" si="27"/>
        <v/>
      </c>
      <c r="V159" s="11" t="str">
        <f t="shared" si="28"/>
        <v/>
      </c>
      <c r="Y159" s="11" t="str">
        <f t="shared" si="29"/>
        <v/>
      </c>
    </row>
    <row r="160" spans="1:25">
      <c r="A160" s="23">
        <v>159</v>
      </c>
      <c r="D160" s="10" t="str">
        <f t="shared" si="20"/>
        <v/>
      </c>
      <c r="E160" s="13" t="str">
        <f t="shared" si="21"/>
        <v xml:space="preserve"> </v>
      </c>
      <c r="F160" s="16" t="str">
        <f t="shared" si="22"/>
        <v xml:space="preserve"> </v>
      </c>
      <c r="G160" s="13" t="str">
        <f t="shared" si="23"/>
        <v xml:space="preserve"> </v>
      </c>
      <c r="H160" s="13" t="str">
        <f t="shared" si="24"/>
        <v xml:space="preserve"> </v>
      </c>
      <c r="I160" s="13" t="str">
        <f t="shared" si="25"/>
        <v xml:space="preserve"> </v>
      </c>
      <c r="J160" s="13" t="str">
        <f t="shared" si="26"/>
        <v xml:space="preserve"> </v>
      </c>
      <c r="U160" s="11" t="str">
        <f t="shared" si="27"/>
        <v/>
      </c>
      <c r="V160" s="11" t="str">
        <f t="shared" si="28"/>
        <v/>
      </c>
      <c r="Y160" s="11" t="str">
        <f t="shared" si="29"/>
        <v/>
      </c>
    </row>
    <row r="161" spans="1:25">
      <c r="A161" s="23">
        <v>160</v>
      </c>
      <c r="D161" s="10" t="str">
        <f t="shared" si="20"/>
        <v/>
      </c>
      <c r="E161" s="13" t="str">
        <f t="shared" si="21"/>
        <v xml:space="preserve"> </v>
      </c>
      <c r="F161" s="16" t="str">
        <f t="shared" si="22"/>
        <v xml:space="preserve"> </v>
      </c>
      <c r="G161" s="13" t="str">
        <f t="shared" si="23"/>
        <v xml:space="preserve"> </v>
      </c>
      <c r="H161" s="13" t="str">
        <f t="shared" si="24"/>
        <v xml:space="preserve"> </v>
      </c>
      <c r="I161" s="13" t="str">
        <f t="shared" si="25"/>
        <v xml:space="preserve"> </v>
      </c>
      <c r="J161" s="13" t="str">
        <f t="shared" si="26"/>
        <v xml:space="preserve"> </v>
      </c>
      <c r="U161" s="11" t="str">
        <f t="shared" si="27"/>
        <v/>
      </c>
      <c r="V161" s="11" t="str">
        <f t="shared" si="28"/>
        <v/>
      </c>
      <c r="Y161" s="11" t="str">
        <f t="shared" si="29"/>
        <v/>
      </c>
    </row>
    <row r="162" spans="1:25">
      <c r="A162" s="23">
        <v>161</v>
      </c>
      <c r="D162" s="10" t="str">
        <f t="shared" si="20"/>
        <v/>
      </c>
      <c r="E162" s="13" t="str">
        <f t="shared" si="21"/>
        <v xml:space="preserve"> </v>
      </c>
      <c r="F162" s="16" t="str">
        <f t="shared" si="22"/>
        <v xml:space="preserve"> </v>
      </c>
      <c r="G162" s="13" t="str">
        <f t="shared" si="23"/>
        <v xml:space="preserve"> </v>
      </c>
      <c r="H162" s="13" t="str">
        <f t="shared" si="24"/>
        <v xml:space="preserve"> </v>
      </c>
      <c r="I162" s="13" t="str">
        <f t="shared" si="25"/>
        <v xml:space="preserve"> </v>
      </c>
      <c r="J162" s="13" t="str">
        <f t="shared" si="26"/>
        <v xml:space="preserve"> </v>
      </c>
      <c r="U162" s="11" t="str">
        <f t="shared" si="27"/>
        <v/>
      </c>
      <c r="V162" s="11" t="str">
        <f t="shared" si="28"/>
        <v/>
      </c>
      <c r="Y162" s="11" t="str">
        <f t="shared" si="29"/>
        <v/>
      </c>
    </row>
    <row r="163" spans="1:25">
      <c r="A163" s="23">
        <v>162</v>
      </c>
      <c r="D163" s="10" t="str">
        <f t="shared" si="20"/>
        <v/>
      </c>
      <c r="E163" s="13" t="str">
        <f t="shared" si="21"/>
        <v xml:space="preserve"> </v>
      </c>
      <c r="F163" s="16" t="str">
        <f t="shared" si="22"/>
        <v xml:space="preserve"> </v>
      </c>
      <c r="G163" s="13" t="str">
        <f t="shared" si="23"/>
        <v xml:space="preserve"> </v>
      </c>
      <c r="H163" s="13" t="str">
        <f t="shared" si="24"/>
        <v xml:space="preserve"> </v>
      </c>
      <c r="I163" s="13" t="str">
        <f t="shared" si="25"/>
        <v xml:space="preserve"> </v>
      </c>
      <c r="J163" s="13" t="str">
        <f t="shared" si="26"/>
        <v xml:space="preserve"> </v>
      </c>
      <c r="U163" s="11" t="str">
        <f t="shared" si="27"/>
        <v/>
      </c>
      <c r="V163" s="11" t="str">
        <f t="shared" si="28"/>
        <v/>
      </c>
      <c r="Y163" s="11" t="str">
        <f t="shared" si="29"/>
        <v/>
      </c>
    </row>
    <row r="164" spans="1:25">
      <c r="A164" s="23"/>
      <c r="D164" s="10" t="str">
        <f t="shared" si="20"/>
        <v/>
      </c>
      <c r="E164" s="13" t="str">
        <f t="shared" si="21"/>
        <v xml:space="preserve"> </v>
      </c>
      <c r="F164" s="16" t="str">
        <f t="shared" si="22"/>
        <v xml:space="preserve"> </v>
      </c>
      <c r="G164" s="13" t="str">
        <f t="shared" si="23"/>
        <v xml:space="preserve"> </v>
      </c>
      <c r="H164" s="13" t="str">
        <f t="shared" si="24"/>
        <v xml:space="preserve"> </v>
      </c>
      <c r="I164" s="13" t="str">
        <f t="shared" si="25"/>
        <v xml:space="preserve"> </v>
      </c>
      <c r="J164" s="13" t="str">
        <f t="shared" si="26"/>
        <v xml:space="preserve"> </v>
      </c>
      <c r="U164" s="11" t="str">
        <f t="shared" si="27"/>
        <v/>
      </c>
      <c r="V164" s="11" t="str">
        <f t="shared" si="28"/>
        <v/>
      </c>
      <c r="Y164" s="11" t="str">
        <f t="shared" si="29"/>
        <v/>
      </c>
    </row>
    <row r="165" spans="1:25">
      <c r="A165" s="23"/>
      <c r="D165" s="10" t="str">
        <f t="shared" si="20"/>
        <v/>
      </c>
      <c r="E165" s="13" t="str">
        <f t="shared" si="21"/>
        <v xml:space="preserve"> </v>
      </c>
      <c r="F165" s="16" t="str">
        <f t="shared" si="22"/>
        <v xml:space="preserve"> </v>
      </c>
      <c r="G165" s="13" t="str">
        <f t="shared" si="23"/>
        <v xml:space="preserve"> </v>
      </c>
      <c r="H165" s="13" t="str">
        <f t="shared" si="24"/>
        <v xml:space="preserve"> </v>
      </c>
      <c r="I165" s="13" t="str">
        <f t="shared" si="25"/>
        <v xml:space="preserve"> </v>
      </c>
      <c r="J165" s="13" t="str">
        <f t="shared" si="26"/>
        <v xml:space="preserve"> </v>
      </c>
      <c r="U165" s="11" t="str">
        <f t="shared" si="27"/>
        <v/>
      </c>
      <c r="V165" s="11" t="str">
        <f t="shared" si="28"/>
        <v/>
      </c>
      <c r="Y165" s="11" t="str">
        <f t="shared" si="29"/>
        <v/>
      </c>
    </row>
    <row r="166" spans="1:25">
      <c r="A166" s="23"/>
      <c r="D166" s="10" t="str">
        <f t="shared" si="20"/>
        <v/>
      </c>
      <c r="E166" s="13" t="str">
        <f t="shared" si="21"/>
        <v xml:space="preserve"> </v>
      </c>
      <c r="F166" s="16" t="str">
        <f t="shared" si="22"/>
        <v xml:space="preserve"> </v>
      </c>
      <c r="G166" s="13" t="str">
        <f t="shared" si="23"/>
        <v xml:space="preserve"> </v>
      </c>
      <c r="H166" s="13" t="str">
        <f t="shared" si="24"/>
        <v xml:space="preserve"> </v>
      </c>
      <c r="I166" s="13" t="str">
        <f t="shared" si="25"/>
        <v xml:space="preserve"> </v>
      </c>
      <c r="J166" s="13" t="str">
        <f t="shared" si="26"/>
        <v xml:space="preserve"> </v>
      </c>
      <c r="U166" s="11" t="str">
        <f t="shared" si="27"/>
        <v/>
      </c>
      <c r="V166" s="11" t="str">
        <f t="shared" si="28"/>
        <v/>
      </c>
      <c r="Y166" s="11" t="str">
        <f t="shared" si="29"/>
        <v/>
      </c>
    </row>
    <row r="167" spans="1:25">
      <c r="A167" s="23"/>
      <c r="D167" s="10" t="str">
        <f t="shared" si="20"/>
        <v/>
      </c>
      <c r="E167" s="13" t="str">
        <f t="shared" si="21"/>
        <v xml:space="preserve"> </v>
      </c>
      <c r="F167" s="16" t="str">
        <f t="shared" si="22"/>
        <v xml:space="preserve"> </v>
      </c>
      <c r="G167" s="13" t="str">
        <f t="shared" si="23"/>
        <v xml:space="preserve"> </v>
      </c>
      <c r="H167" s="13" t="str">
        <f t="shared" si="24"/>
        <v xml:space="preserve"> </v>
      </c>
      <c r="I167" s="13" t="str">
        <f t="shared" si="25"/>
        <v xml:space="preserve"> </v>
      </c>
      <c r="J167" s="13" t="str">
        <f t="shared" si="26"/>
        <v xml:space="preserve"> </v>
      </c>
      <c r="U167" s="11" t="str">
        <f t="shared" si="27"/>
        <v/>
      </c>
      <c r="V167" s="11" t="str">
        <f t="shared" si="28"/>
        <v/>
      </c>
      <c r="Y167" s="11" t="str">
        <f t="shared" si="29"/>
        <v/>
      </c>
    </row>
    <row r="168" spans="1:25">
      <c r="A168" s="23"/>
      <c r="C168" s="10" t="str">
        <f t="shared" ref="C168:C199" si="30">IF(ISBLANK(A168)," ",VLOOKUP(A168,klp,2,FALSE))</f>
        <v xml:space="preserve"> </v>
      </c>
      <c r="D168" s="10" t="str">
        <f t="shared" si="20"/>
        <v xml:space="preserve"> </v>
      </c>
      <c r="E168" s="13" t="str">
        <f t="shared" si="21"/>
        <v xml:space="preserve"> </v>
      </c>
      <c r="F168" s="16" t="str">
        <f t="shared" si="22"/>
        <v xml:space="preserve"> </v>
      </c>
      <c r="G168" s="13" t="str">
        <f t="shared" si="23"/>
        <v xml:space="preserve"> </v>
      </c>
      <c r="H168" s="13" t="str">
        <f t="shared" si="24"/>
        <v xml:space="preserve"> </v>
      </c>
      <c r="I168" s="13" t="str">
        <f t="shared" si="25"/>
        <v xml:space="preserve"> </v>
      </c>
      <c r="J168" s="13" t="str">
        <f t="shared" si="26"/>
        <v xml:space="preserve"> </v>
      </c>
      <c r="U168" s="11" t="str">
        <f t="shared" si="27"/>
        <v/>
      </c>
      <c r="V168" s="11" t="str">
        <f t="shared" si="28"/>
        <v/>
      </c>
      <c r="Y168" s="11" t="str">
        <f t="shared" si="29"/>
        <v/>
      </c>
    </row>
    <row r="169" spans="1:25">
      <c r="A169" s="23"/>
      <c r="C169" s="10" t="str">
        <f t="shared" si="30"/>
        <v xml:space="preserve"> </v>
      </c>
      <c r="D169" s="10" t="str">
        <f t="shared" si="20"/>
        <v xml:space="preserve"> </v>
      </c>
      <c r="E169" s="13" t="str">
        <f t="shared" si="21"/>
        <v xml:space="preserve">   </v>
      </c>
      <c r="F169" s="16" t="str">
        <f t="shared" si="22"/>
        <v xml:space="preserve"> </v>
      </c>
      <c r="G169" s="13" t="str">
        <f t="shared" si="23"/>
        <v xml:space="preserve">  </v>
      </c>
      <c r="H169" s="13" t="str">
        <f t="shared" si="24"/>
        <v xml:space="preserve"> </v>
      </c>
      <c r="I169" s="13" t="str">
        <f t="shared" si="25"/>
        <v xml:space="preserve"> </v>
      </c>
      <c r="J169" s="13" t="str">
        <f t="shared" si="26"/>
        <v xml:space="preserve"> </v>
      </c>
      <c r="L169" s="19" t="str">
        <f t="shared" ref="L169:L200" si="31">IF(ISBLANK(A169)," ",VLOOKUP(A169,klp,3,FALSE))</f>
        <v xml:space="preserve"> </v>
      </c>
      <c r="M169" s="13" t="str">
        <f t="shared" ref="M169:M200" si="32">IF(ISBLANK(A169)," ",VLOOKUP(A169,klp,4,FALSE))</f>
        <v xml:space="preserve"> </v>
      </c>
      <c r="N169" s="15" t="str">
        <f t="shared" ref="N169:N200" si="33">IF(ISBLANK(A169)," ",VLOOKUP(A169,klp,5,FALSE))</f>
        <v xml:space="preserve"> </v>
      </c>
      <c r="O169" s="11" t="str">
        <f t="shared" ref="O169:O200" si="34">IF(ISBLANK(A169)," ",VLOOKUP(A169,klp,6,FALSE))</f>
        <v xml:space="preserve"> </v>
      </c>
      <c r="P169" s="11" t="str">
        <f t="shared" ref="P169:P200" si="35">IF(ISBLANK(A169)," ",VLOOKUP(A169,klp,7,FALSE))</f>
        <v xml:space="preserve"> </v>
      </c>
      <c r="R169" s="11" t="str">
        <f t="shared" ref="R169:R200" si="36">IF(ISBLANK(A169)," ",VLOOKUP(A169,klp,9,FALSE))</f>
        <v xml:space="preserve"> </v>
      </c>
      <c r="U169" s="11" t="str">
        <f t="shared" si="27"/>
        <v xml:space="preserve"> </v>
      </c>
      <c r="V169" s="11" t="str">
        <f t="shared" si="28"/>
        <v xml:space="preserve"> </v>
      </c>
      <c r="Y169" s="11" t="str">
        <f t="shared" si="29"/>
        <v xml:space="preserve"> </v>
      </c>
    </row>
    <row r="170" spans="1:25">
      <c r="A170" s="23"/>
      <c r="C170" s="10" t="str">
        <f t="shared" si="30"/>
        <v xml:space="preserve"> </v>
      </c>
      <c r="D170" s="10" t="str">
        <f t="shared" si="20"/>
        <v xml:space="preserve"> </v>
      </c>
      <c r="E170" s="13" t="str">
        <f t="shared" si="21"/>
        <v xml:space="preserve">   </v>
      </c>
      <c r="F170" s="16" t="str">
        <f t="shared" si="22"/>
        <v xml:space="preserve"> </v>
      </c>
      <c r="G170" s="13" t="str">
        <f t="shared" si="23"/>
        <v xml:space="preserve">  </v>
      </c>
      <c r="H170" s="13" t="str">
        <f t="shared" si="24"/>
        <v xml:space="preserve"> </v>
      </c>
      <c r="I170" s="13" t="str">
        <f t="shared" si="25"/>
        <v xml:space="preserve"> </v>
      </c>
      <c r="J170" s="13" t="str">
        <f t="shared" si="26"/>
        <v xml:space="preserve"> </v>
      </c>
      <c r="L170" s="19" t="str">
        <f t="shared" si="31"/>
        <v xml:space="preserve"> </v>
      </c>
      <c r="M170" s="13" t="str">
        <f t="shared" si="32"/>
        <v xml:space="preserve"> </v>
      </c>
      <c r="N170" s="15" t="str">
        <f t="shared" si="33"/>
        <v xml:space="preserve"> </v>
      </c>
      <c r="O170" s="11" t="str">
        <f t="shared" si="34"/>
        <v xml:space="preserve"> </v>
      </c>
      <c r="P170" s="11" t="str">
        <f t="shared" si="35"/>
        <v xml:space="preserve"> </v>
      </c>
      <c r="R170" s="11" t="str">
        <f t="shared" si="36"/>
        <v xml:space="preserve"> </v>
      </c>
      <c r="U170" s="11" t="str">
        <f t="shared" si="27"/>
        <v xml:space="preserve"> </v>
      </c>
      <c r="V170" s="11" t="str">
        <f t="shared" si="28"/>
        <v xml:space="preserve"> </v>
      </c>
      <c r="Y170" s="11" t="str">
        <f t="shared" si="29"/>
        <v xml:space="preserve"> </v>
      </c>
    </row>
    <row r="171" spans="1:25">
      <c r="A171" s="23"/>
      <c r="C171" s="10" t="str">
        <f t="shared" si="30"/>
        <v xml:space="preserve"> </v>
      </c>
      <c r="D171" s="10" t="str">
        <f t="shared" si="20"/>
        <v xml:space="preserve"> </v>
      </c>
      <c r="E171" s="13" t="str">
        <f t="shared" si="21"/>
        <v xml:space="preserve">   </v>
      </c>
      <c r="F171" s="16" t="str">
        <f t="shared" si="22"/>
        <v xml:space="preserve"> </v>
      </c>
      <c r="G171" s="13" t="str">
        <f t="shared" si="23"/>
        <v xml:space="preserve">  </v>
      </c>
      <c r="H171" s="13" t="str">
        <f t="shared" si="24"/>
        <v xml:space="preserve"> </v>
      </c>
      <c r="I171" s="13" t="str">
        <f t="shared" si="25"/>
        <v xml:space="preserve"> </v>
      </c>
      <c r="J171" s="13" t="str">
        <f t="shared" si="26"/>
        <v xml:space="preserve"> </v>
      </c>
      <c r="L171" s="19" t="str">
        <f t="shared" si="31"/>
        <v xml:space="preserve"> </v>
      </c>
      <c r="M171" s="13" t="str">
        <f t="shared" si="32"/>
        <v xml:space="preserve"> </v>
      </c>
      <c r="N171" s="15" t="str">
        <f t="shared" si="33"/>
        <v xml:space="preserve"> </v>
      </c>
      <c r="O171" s="11" t="str">
        <f t="shared" si="34"/>
        <v xml:space="preserve"> </v>
      </c>
      <c r="P171" s="11" t="str">
        <f t="shared" si="35"/>
        <v xml:space="preserve"> </v>
      </c>
      <c r="R171" s="11" t="str">
        <f t="shared" si="36"/>
        <v xml:space="preserve"> </v>
      </c>
      <c r="U171" s="11" t="str">
        <f t="shared" si="27"/>
        <v xml:space="preserve"> </v>
      </c>
      <c r="V171" s="11" t="str">
        <f t="shared" si="28"/>
        <v xml:space="preserve"> </v>
      </c>
      <c r="Y171" s="11" t="str">
        <f t="shared" si="29"/>
        <v xml:space="preserve"> </v>
      </c>
    </row>
    <row r="172" spans="1:25">
      <c r="A172" s="23"/>
      <c r="C172" s="10" t="str">
        <f t="shared" si="30"/>
        <v xml:space="preserve"> </v>
      </c>
      <c r="D172" s="10" t="str">
        <f t="shared" si="20"/>
        <v xml:space="preserve"> </v>
      </c>
      <c r="E172" s="13" t="str">
        <f t="shared" si="21"/>
        <v xml:space="preserve">   </v>
      </c>
      <c r="F172" s="16" t="str">
        <f t="shared" si="22"/>
        <v xml:space="preserve"> </v>
      </c>
      <c r="G172" s="13" t="str">
        <f t="shared" si="23"/>
        <v xml:space="preserve">  </v>
      </c>
      <c r="H172" s="13" t="str">
        <f t="shared" si="24"/>
        <v xml:space="preserve"> </v>
      </c>
      <c r="I172" s="13" t="str">
        <f t="shared" si="25"/>
        <v xml:space="preserve"> </v>
      </c>
      <c r="J172" s="13" t="str">
        <f t="shared" si="26"/>
        <v xml:space="preserve"> </v>
      </c>
      <c r="L172" s="19" t="str">
        <f t="shared" si="31"/>
        <v xml:space="preserve"> </v>
      </c>
      <c r="M172" s="13" t="str">
        <f t="shared" si="32"/>
        <v xml:space="preserve"> </v>
      </c>
      <c r="N172" s="15" t="str">
        <f t="shared" si="33"/>
        <v xml:space="preserve"> </v>
      </c>
      <c r="O172" s="11" t="str">
        <f t="shared" si="34"/>
        <v xml:space="preserve"> </v>
      </c>
      <c r="P172" s="11" t="str">
        <f t="shared" si="35"/>
        <v xml:space="preserve"> </v>
      </c>
      <c r="R172" s="11" t="str">
        <f t="shared" si="36"/>
        <v xml:space="preserve"> </v>
      </c>
      <c r="U172" s="11" t="str">
        <f t="shared" si="27"/>
        <v xml:space="preserve"> </v>
      </c>
      <c r="V172" s="11" t="str">
        <f t="shared" si="28"/>
        <v xml:space="preserve"> </v>
      </c>
      <c r="Y172" s="11" t="str">
        <f t="shared" si="29"/>
        <v xml:space="preserve"> </v>
      </c>
    </row>
    <row r="173" spans="1:25">
      <c r="A173" s="23"/>
      <c r="C173" s="10" t="str">
        <f t="shared" si="30"/>
        <v xml:space="preserve"> </v>
      </c>
      <c r="D173" s="10" t="str">
        <f t="shared" si="20"/>
        <v xml:space="preserve"> </v>
      </c>
      <c r="E173" s="13" t="str">
        <f t="shared" si="21"/>
        <v xml:space="preserve">   </v>
      </c>
      <c r="F173" s="16" t="str">
        <f t="shared" si="22"/>
        <v xml:space="preserve"> </v>
      </c>
      <c r="G173" s="13" t="str">
        <f t="shared" si="23"/>
        <v xml:space="preserve">  </v>
      </c>
      <c r="H173" s="13" t="str">
        <f t="shared" si="24"/>
        <v xml:space="preserve"> </v>
      </c>
      <c r="I173" s="13" t="str">
        <f t="shared" si="25"/>
        <v xml:space="preserve"> </v>
      </c>
      <c r="J173" s="13" t="str">
        <f t="shared" si="26"/>
        <v xml:space="preserve"> </v>
      </c>
      <c r="L173" s="19" t="str">
        <f t="shared" si="31"/>
        <v xml:space="preserve"> </v>
      </c>
      <c r="M173" s="13" t="str">
        <f t="shared" si="32"/>
        <v xml:space="preserve"> </v>
      </c>
      <c r="N173" s="15" t="str">
        <f t="shared" si="33"/>
        <v xml:space="preserve"> </v>
      </c>
      <c r="O173" s="11" t="str">
        <f t="shared" si="34"/>
        <v xml:space="preserve"> </v>
      </c>
      <c r="P173" s="11" t="str">
        <f t="shared" si="35"/>
        <v xml:space="preserve"> </v>
      </c>
      <c r="R173" s="11" t="str">
        <f t="shared" si="36"/>
        <v xml:space="preserve"> </v>
      </c>
      <c r="U173" s="11" t="str">
        <f t="shared" si="27"/>
        <v xml:space="preserve"> </v>
      </c>
      <c r="V173" s="11" t="str">
        <f t="shared" si="28"/>
        <v xml:space="preserve"> </v>
      </c>
      <c r="Y173" s="11" t="str">
        <f t="shared" si="29"/>
        <v xml:space="preserve"> </v>
      </c>
    </row>
    <row r="174" spans="1:25">
      <c r="A174" s="23"/>
      <c r="C174" s="10" t="str">
        <f t="shared" si="30"/>
        <v xml:space="preserve"> </v>
      </c>
      <c r="D174" s="10" t="str">
        <f t="shared" si="20"/>
        <v xml:space="preserve"> </v>
      </c>
      <c r="E174" s="13" t="str">
        <f t="shared" si="21"/>
        <v xml:space="preserve">   </v>
      </c>
      <c r="F174" s="16" t="str">
        <f t="shared" si="22"/>
        <v xml:space="preserve"> </v>
      </c>
      <c r="G174" s="13" t="str">
        <f t="shared" si="23"/>
        <v xml:space="preserve">  </v>
      </c>
      <c r="H174" s="13" t="str">
        <f t="shared" si="24"/>
        <v xml:space="preserve"> </v>
      </c>
      <c r="I174" s="13" t="str">
        <f t="shared" si="25"/>
        <v xml:space="preserve"> </v>
      </c>
      <c r="J174" s="13" t="str">
        <f t="shared" si="26"/>
        <v xml:space="preserve"> </v>
      </c>
      <c r="L174" s="19" t="str">
        <f t="shared" si="31"/>
        <v xml:space="preserve"> </v>
      </c>
      <c r="M174" s="13" t="str">
        <f t="shared" si="32"/>
        <v xml:space="preserve"> </v>
      </c>
      <c r="N174" s="15" t="str">
        <f t="shared" si="33"/>
        <v xml:space="preserve"> </v>
      </c>
      <c r="O174" s="11" t="str">
        <f t="shared" si="34"/>
        <v xml:space="preserve"> </v>
      </c>
      <c r="P174" s="11" t="str">
        <f t="shared" si="35"/>
        <v xml:space="preserve"> </v>
      </c>
      <c r="R174" s="11" t="str">
        <f t="shared" si="36"/>
        <v xml:space="preserve"> </v>
      </c>
      <c r="U174" s="11" t="str">
        <f t="shared" si="27"/>
        <v xml:space="preserve"> </v>
      </c>
      <c r="V174" s="11" t="str">
        <f t="shared" si="28"/>
        <v xml:space="preserve"> </v>
      </c>
      <c r="Y174" s="11" t="str">
        <f t="shared" si="29"/>
        <v xml:space="preserve"> </v>
      </c>
    </row>
    <row r="175" spans="1:25">
      <c r="A175" s="23"/>
      <c r="C175" s="10" t="str">
        <f t="shared" si="30"/>
        <v xml:space="preserve"> </v>
      </c>
      <c r="D175" s="10" t="str">
        <f t="shared" si="20"/>
        <v xml:space="preserve"> </v>
      </c>
      <c r="E175" s="13" t="str">
        <f t="shared" si="21"/>
        <v xml:space="preserve">   </v>
      </c>
      <c r="F175" s="16" t="str">
        <f t="shared" si="22"/>
        <v xml:space="preserve"> </v>
      </c>
      <c r="G175" s="13" t="str">
        <f t="shared" si="23"/>
        <v xml:space="preserve">  </v>
      </c>
      <c r="H175" s="13" t="str">
        <f t="shared" si="24"/>
        <v xml:space="preserve"> </v>
      </c>
      <c r="I175" s="13" t="str">
        <f t="shared" si="25"/>
        <v xml:space="preserve"> </v>
      </c>
      <c r="J175" s="13" t="str">
        <f t="shared" si="26"/>
        <v xml:space="preserve"> </v>
      </c>
      <c r="L175" s="19" t="str">
        <f t="shared" si="31"/>
        <v xml:space="preserve"> </v>
      </c>
      <c r="M175" s="13" t="str">
        <f t="shared" si="32"/>
        <v xml:space="preserve"> </v>
      </c>
      <c r="N175" s="15" t="str">
        <f t="shared" si="33"/>
        <v xml:space="preserve"> </v>
      </c>
      <c r="O175" s="11" t="str">
        <f t="shared" si="34"/>
        <v xml:space="preserve"> </v>
      </c>
      <c r="P175" s="11" t="str">
        <f t="shared" si="35"/>
        <v xml:space="preserve"> </v>
      </c>
      <c r="R175" s="11" t="str">
        <f t="shared" si="36"/>
        <v xml:space="preserve"> </v>
      </c>
      <c r="U175" s="11" t="str">
        <f t="shared" si="27"/>
        <v xml:space="preserve"> </v>
      </c>
      <c r="V175" s="11" t="str">
        <f t="shared" si="28"/>
        <v xml:space="preserve"> </v>
      </c>
      <c r="Y175" s="11" t="str">
        <f t="shared" si="29"/>
        <v xml:space="preserve"> </v>
      </c>
    </row>
    <row r="176" spans="1:25">
      <c r="A176" s="23"/>
      <c r="C176" s="10" t="str">
        <f t="shared" si="30"/>
        <v xml:space="preserve"> </v>
      </c>
      <c r="D176" s="10" t="str">
        <f t="shared" si="20"/>
        <v xml:space="preserve"> </v>
      </c>
      <c r="E176" s="13" t="str">
        <f t="shared" si="21"/>
        <v xml:space="preserve">   </v>
      </c>
      <c r="F176" s="16" t="str">
        <f t="shared" si="22"/>
        <v xml:space="preserve"> </v>
      </c>
      <c r="G176" s="13" t="str">
        <f t="shared" si="23"/>
        <v xml:space="preserve">  </v>
      </c>
      <c r="H176" s="13" t="str">
        <f t="shared" si="24"/>
        <v xml:space="preserve"> </v>
      </c>
      <c r="I176" s="13" t="str">
        <f t="shared" si="25"/>
        <v xml:space="preserve"> </v>
      </c>
      <c r="J176" s="13" t="str">
        <f t="shared" si="26"/>
        <v xml:space="preserve"> </v>
      </c>
      <c r="L176" s="19" t="str">
        <f t="shared" si="31"/>
        <v xml:space="preserve"> </v>
      </c>
      <c r="M176" s="13" t="str">
        <f t="shared" si="32"/>
        <v xml:space="preserve"> </v>
      </c>
      <c r="N176" s="15" t="str">
        <f t="shared" si="33"/>
        <v xml:space="preserve"> </v>
      </c>
      <c r="O176" s="11" t="str">
        <f t="shared" si="34"/>
        <v xml:space="preserve"> </v>
      </c>
      <c r="P176" s="11" t="str">
        <f t="shared" si="35"/>
        <v xml:space="preserve"> </v>
      </c>
      <c r="R176" s="11" t="str">
        <f t="shared" si="36"/>
        <v xml:space="preserve"> </v>
      </c>
      <c r="U176" s="11" t="str">
        <f t="shared" si="27"/>
        <v xml:space="preserve"> </v>
      </c>
      <c r="V176" s="11" t="str">
        <f t="shared" si="28"/>
        <v xml:space="preserve"> </v>
      </c>
      <c r="Y176" s="11" t="str">
        <f t="shared" si="29"/>
        <v xml:space="preserve"> </v>
      </c>
    </row>
    <row r="177" spans="1:25">
      <c r="A177" s="23"/>
      <c r="C177" s="10" t="str">
        <f t="shared" si="30"/>
        <v xml:space="preserve"> </v>
      </c>
      <c r="D177" s="10" t="str">
        <f t="shared" si="20"/>
        <v xml:space="preserve"> </v>
      </c>
      <c r="E177" s="13" t="str">
        <f t="shared" si="21"/>
        <v xml:space="preserve">   </v>
      </c>
      <c r="F177" s="16" t="str">
        <f t="shared" si="22"/>
        <v xml:space="preserve"> </v>
      </c>
      <c r="G177" s="13" t="str">
        <f t="shared" si="23"/>
        <v xml:space="preserve">  </v>
      </c>
      <c r="H177" s="13" t="str">
        <f t="shared" si="24"/>
        <v xml:space="preserve"> </v>
      </c>
      <c r="I177" s="13" t="str">
        <f t="shared" si="25"/>
        <v xml:space="preserve"> </v>
      </c>
      <c r="J177" s="13" t="str">
        <f t="shared" si="26"/>
        <v xml:space="preserve"> </v>
      </c>
      <c r="L177" s="19" t="str">
        <f t="shared" si="31"/>
        <v xml:space="preserve"> </v>
      </c>
      <c r="M177" s="13" t="str">
        <f t="shared" si="32"/>
        <v xml:space="preserve"> </v>
      </c>
      <c r="N177" s="15" t="str">
        <f t="shared" si="33"/>
        <v xml:space="preserve"> </v>
      </c>
      <c r="O177" s="11" t="str">
        <f t="shared" si="34"/>
        <v xml:space="preserve"> </v>
      </c>
      <c r="P177" s="11" t="str">
        <f t="shared" si="35"/>
        <v xml:space="preserve"> </v>
      </c>
      <c r="R177" s="11" t="str">
        <f t="shared" si="36"/>
        <v xml:space="preserve"> </v>
      </c>
      <c r="U177" s="11" t="str">
        <f t="shared" si="27"/>
        <v xml:space="preserve"> </v>
      </c>
      <c r="V177" s="11" t="str">
        <f t="shared" si="28"/>
        <v xml:space="preserve"> </v>
      </c>
      <c r="Y177" s="11" t="str">
        <f t="shared" si="29"/>
        <v xml:space="preserve"> </v>
      </c>
    </row>
    <row r="178" spans="1:25">
      <c r="A178" s="23"/>
      <c r="C178" s="10" t="str">
        <f t="shared" si="30"/>
        <v xml:space="preserve"> </v>
      </c>
      <c r="D178" s="10" t="str">
        <f t="shared" si="20"/>
        <v xml:space="preserve"> </v>
      </c>
      <c r="E178" s="13" t="str">
        <f t="shared" si="21"/>
        <v xml:space="preserve">   </v>
      </c>
      <c r="F178" s="16" t="str">
        <f t="shared" si="22"/>
        <v xml:space="preserve"> </v>
      </c>
      <c r="G178" s="13" t="str">
        <f t="shared" si="23"/>
        <v xml:space="preserve">  </v>
      </c>
      <c r="H178" s="13" t="str">
        <f t="shared" si="24"/>
        <v xml:space="preserve"> </v>
      </c>
      <c r="I178" s="13" t="str">
        <f t="shared" si="25"/>
        <v xml:space="preserve"> </v>
      </c>
      <c r="J178" s="13" t="str">
        <f t="shared" si="26"/>
        <v xml:space="preserve"> </v>
      </c>
      <c r="L178" s="19" t="str">
        <f t="shared" si="31"/>
        <v xml:space="preserve"> </v>
      </c>
      <c r="M178" s="13" t="str">
        <f t="shared" si="32"/>
        <v xml:space="preserve"> </v>
      </c>
      <c r="N178" s="15" t="str">
        <f t="shared" si="33"/>
        <v xml:space="preserve"> </v>
      </c>
      <c r="O178" s="11" t="str">
        <f t="shared" si="34"/>
        <v xml:space="preserve"> </v>
      </c>
      <c r="P178" s="11" t="str">
        <f t="shared" si="35"/>
        <v xml:space="preserve"> </v>
      </c>
      <c r="R178" s="11" t="str">
        <f t="shared" si="36"/>
        <v xml:space="preserve"> </v>
      </c>
      <c r="U178" s="11" t="str">
        <f t="shared" si="27"/>
        <v xml:space="preserve"> </v>
      </c>
      <c r="V178" s="11" t="str">
        <f t="shared" si="28"/>
        <v xml:space="preserve"> </v>
      </c>
      <c r="Y178" s="11" t="str">
        <f t="shared" si="29"/>
        <v xml:space="preserve"> </v>
      </c>
    </row>
    <row r="179" spans="1:25">
      <c r="A179" s="23"/>
      <c r="C179" s="10" t="str">
        <f t="shared" si="30"/>
        <v xml:space="preserve"> </v>
      </c>
      <c r="D179" s="10" t="str">
        <f t="shared" si="20"/>
        <v xml:space="preserve"> </v>
      </c>
      <c r="E179" s="13" t="str">
        <f t="shared" si="21"/>
        <v xml:space="preserve">   </v>
      </c>
      <c r="F179" s="16" t="str">
        <f t="shared" si="22"/>
        <v xml:space="preserve"> </v>
      </c>
      <c r="G179" s="13" t="str">
        <f t="shared" si="23"/>
        <v xml:space="preserve">  </v>
      </c>
      <c r="H179" s="13" t="str">
        <f t="shared" si="24"/>
        <v xml:space="preserve"> </v>
      </c>
      <c r="I179" s="13" t="str">
        <f t="shared" si="25"/>
        <v xml:space="preserve"> </v>
      </c>
      <c r="J179" s="13" t="str">
        <f t="shared" si="26"/>
        <v xml:space="preserve"> </v>
      </c>
      <c r="L179" s="19" t="str">
        <f t="shared" si="31"/>
        <v xml:space="preserve"> </v>
      </c>
      <c r="M179" s="13" t="str">
        <f t="shared" si="32"/>
        <v xml:space="preserve"> </v>
      </c>
      <c r="N179" s="15" t="str">
        <f t="shared" si="33"/>
        <v xml:space="preserve"> </v>
      </c>
      <c r="O179" s="11" t="str">
        <f t="shared" si="34"/>
        <v xml:space="preserve"> </v>
      </c>
      <c r="P179" s="11" t="str">
        <f t="shared" si="35"/>
        <v xml:space="preserve"> </v>
      </c>
      <c r="R179" s="11" t="str">
        <f t="shared" si="36"/>
        <v xml:space="preserve"> </v>
      </c>
      <c r="U179" s="11" t="str">
        <f t="shared" si="27"/>
        <v xml:space="preserve"> </v>
      </c>
      <c r="V179" s="11" t="str">
        <f t="shared" si="28"/>
        <v xml:space="preserve"> </v>
      </c>
      <c r="Y179" s="11" t="str">
        <f t="shared" si="29"/>
        <v xml:space="preserve"> </v>
      </c>
    </row>
    <row r="180" spans="1:25">
      <c r="A180" s="23"/>
      <c r="C180" s="10" t="str">
        <f t="shared" si="30"/>
        <v xml:space="preserve"> </v>
      </c>
      <c r="D180" s="10" t="str">
        <f t="shared" si="20"/>
        <v xml:space="preserve"> </v>
      </c>
      <c r="E180" s="13" t="str">
        <f t="shared" si="21"/>
        <v xml:space="preserve">   </v>
      </c>
      <c r="F180" s="16" t="str">
        <f t="shared" si="22"/>
        <v xml:space="preserve"> </v>
      </c>
      <c r="G180" s="13" t="str">
        <f t="shared" si="23"/>
        <v xml:space="preserve">  </v>
      </c>
      <c r="H180" s="13" t="str">
        <f t="shared" si="24"/>
        <v xml:space="preserve"> </v>
      </c>
      <c r="I180" s="13" t="str">
        <f t="shared" si="25"/>
        <v xml:space="preserve"> </v>
      </c>
      <c r="J180" s="13" t="str">
        <f t="shared" si="26"/>
        <v xml:space="preserve"> </v>
      </c>
      <c r="L180" s="19" t="str">
        <f t="shared" si="31"/>
        <v xml:space="preserve"> </v>
      </c>
      <c r="M180" s="13" t="str">
        <f t="shared" si="32"/>
        <v xml:space="preserve"> </v>
      </c>
      <c r="N180" s="15" t="str">
        <f t="shared" si="33"/>
        <v xml:space="preserve"> </v>
      </c>
      <c r="O180" s="11" t="str">
        <f t="shared" si="34"/>
        <v xml:space="preserve"> </v>
      </c>
      <c r="P180" s="11" t="str">
        <f t="shared" si="35"/>
        <v xml:space="preserve"> </v>
      </c>
      <c r="R180" s="11" t="str">
        <f t="shared" si="36"/>
        <v xml:space="preserve"> </v>
      </c>
      <c r="U180" s="11" t="str">
        <f t="shared" si="27"/>
        <v xml:space="preserve"> </v>
      </c>
      <c r="V180" s="11" t="str">
        <f t="shared" si="28"/>
        <v xml:space="preserve"> </v>
      </c>
      <c r="Y180" s="11" t="str">
        <f t="shared" si="29"/>
        <v xml:space="preserve"> </v>
      </c>
    </row>
    <row r="181" spans="1:25">
      <c r="A181" s="23"/>
      <c r="C181" s="10" t="str">
        <f t="shared" si="30"/>
        <v xml:space="preserve"> </v>
      </c>
      <c r="D181" s="10" t="str">
        <f t="shared" si="20"/>
        <v xml:space="preserve"> </v>
      </c>
      <c r="E181" s="13" t="str">
        <f t="shared" si="21"/>
        <v xml:space="preserve">   </v>
      </c>
      <c r="F181" s="16" t="str">
        <f t="shared" si="22"/>
        <v xml:space="preserve"> </v>
      </c>
      <c r="G181" s="13" t="str">
        <f t="shared" si="23"/>
        <v xml:space="preserve">  </v>
      </c>
      <c r="H181" s="13" t="str">
        <f t="shared" si="24"/>
        <v xml:space="preserve"> </v>
      </c>
      <c r="I181" s="13" t="str">
        <f t="shared" si="25"/>
        <v xml:space="preserve"> </v>
      </c>
      <c r="J181" s="13" t="str">
        <f t="shared" si="26"/>
        <v xml:space="preserve"> </v>
      </c>
      <c r="L181" s="19" t="str">
        <f t="shared" si="31"/>
        <v xml:space="preserve"> </v>
      </c>
      <c r="M181" s="13" t="str">
        <f t="shared" si="32"/>
        <v xml:space="preserve"> </v>
      </c>
      <c r="N181" s="15" t="str">
        <f t="shared" si="33"/>
        <v xml:space="preserve"> </v>
      </c>
      <c r="O181" s="11" t="str">
        <f t="shared" si="34"/>
        <v xml:space="preserve"> </v>
      </c>
      <c r="P181" s="11" t="str">
        <f t="shared" si="35"/>
        <v xml:space="preserve"> </v>
      </c>
      <c r="R181" s="11" t="str">
        <f t="shared" si="36"/>
        <v xml:space="preserve"> </v>
      </c>
      <c r="U181" s="11" t="str">
        <f t="shared" si="27"/>
        <v xml:space="preserve"> </v>
      </c>
      <c r="V181" s="11" t="str">
        <f t="shared" si="28"/>
        <v xml:space="preserve"> </v>
      </c>
      <c r="Y181" s="11" t="str">
        <f t="shared" si="29"/>
        <v xml:space="preserve"> </v>
      </c>
    </row>
    <row r="182" spans="1:25">
      <c r="A182" s="23"/>
      <c r="C182" s="10" t="str">
        <f t="shared" si="30"/>
        <v xml:space="preserve"> </v>
      </c>
      <c r="D182" s="10" t="str">
        <f t="shared" si="20"/>
        <v xml:space="preserve"> </v>
      </c>
      <c r="E182" s="13" t="str">
        <f t="shared" si="21"/>
        <v xml:space="preserve">   </v>
      </c>
      <c r="F182" s="16" t="str">
        <f t="shared" si="22"/>
        <v xml:space="preserve"> </v>
      </c>
      <c r="G182" s="13" t="str">
        <f t="shared" si="23"/>
        <v xml:space="preserve">  </v>
      </c>
      <c r="H182" s="13" t="str">
        <f t="shared" si="24"/>
        <v xml:space="preserve"> </v>
      </c>
      <c r="I182" s="13" t="str">
        <f t="shared" si="25"/>
        <v xml:space="preserve"> </v>
      </c>
      <c r="J182" s="13" t="str">
        <f t="shared" si="26"/>
        <v xml:space="preserve"> </v>
      </c>
      <c r="L182" s="19" t="str">
        <f t="shared" si="31"/>
        <v xml:space="preserve"> </v>
      </c>
      <c r="M182" s="13" t="str">
        <f t="shared" si="32"/>
        <v xml:space="preserve"> </v>
      </c>
      <c r="N182" s="15" t="str">
        <f t="shared" si="33"/>
        <v xml:space="preserve"> </v>
      </c>
      <c r="O182" s="11" t="str">
        <f t="shared" si="34"/>
        <v xml:space="preserve"> </v>
      </c>
      <c r="P182" s="11" t="str">
        <f t="shared" si="35"/>
        <v xml:space="preserve"> </v>
      </c>
      <c r="R182" s="11" t="str">
        <f t="shared" si="36"/>
        <v xml:space="preserve"> </v>
      </c>
      <c r="U182" s="11" t="str">
        <f t="shared" si="27"/>
        <v xml:space="preserve"> </v>
      </c>
      <c r="V182" s="11" t="str">
        <f t="shared" si="28"/>
        <v xml:space="preserve"> </v>
      </c>
      <c r="Y182" s="11" t="str">
        <f t="shared" si="29"/>
        <v xml:space="preserve"> </v>
      </c>
    </row>
    <row r="183" spans="1:25">
      <c r="A183" s="23"/>
      <c r="C183" s="10" t="str">
        <f t="shared" si="30"/>
        <v xml:space="preserve"> </v>
      </c>
      <c r="D183" s="10" t="str">
        <f t="shared" si="20"/>
        <v xml:space="preserve"> </v>
      </c>
      <c r="E183" s="13" t="str">
        <f t="shared" si="21"/>
        <v xml:space="preserve">   </v>
      </c>
      <c r="F183" s="16" t="str">
        <f t="shared" si="22"/>
        <v xml:space="preserve"> </v>
      </c>
      <c r="G183" s="13" t="str">
        <f t="shared" si="23"/>
        <v xml:space="preserve">  </v>
      </c>
      <c r="H183" s="13" t="str">
        <f t="shared" si="24"/>
        <v xml:space="preserve"> </v>
      </c>
      <c r="I183" s="13" t="str">
        <f t="shared" si="25"/>
        <v xml:space="preserve"> </v>
      </c>
      <c r="J183" s="13" t="str">
        <f t="shared" si="26"/>
        <v xml:space="preserve"> </v>
      </c>
      <c r="L183" s="19" t="str">
        <f t="shared" si="31"/>
        <v xml:space="preserve"> </v>
      </c>
      <c r="M183" s="13" t="str">
        <f t="shared" si="32"/>
        <v xml:space="preserve"> </v>
      </c>
      <c r="N183" s="15" t="str">
        <f t="shared" si="33"/>
        <v xml:space="preserve"> </v>
      </c>
      <c r="O183" s="11" t="str">
        <f t="shared" si="34"/>
        <v xml:space="preserve"> </v>
      </c>
      <c r="P183" s="11" t="str">
        <f t="shared" si="35"/>
        <v xml:space="preserve"> </v>
      </c>
      <c r="R183" s="11" t="str">
        <f t="shared" si="36"/>
        <v xml:space="preserve"> </v>
      </c>
      <c r="U183" s="11" t="str">
        <f t="shared" si="27"/>
        <v xml:space="preserve"> </v>
      </c>
      <c r="V183" s="11" t="str">
        <f t="shared" si="28"/>
        <v xml:space="preserve"> </v>
      </c>
      <c r="Y183" s="11" t="str">
        <f t="shared" si="29"/>
        <v xml:space="preserve"> </v>
      </c>
    </row>
    <row r="184" spans="1:25">
      <c r="A184" s="23"/>
      <c r="C184" s="10" t="str">
        <f t="shared" si="30"/>
        <v xml:space="preserve"> </v>
      </c>
      <c r="D184" s="10" t="str">
        <f t="shared" si="20"/>
        <v xml:space="preserve"> </v>
      </c>
      <c r="E184" s="13" t="str">
        <f t="shared" si="21"/>
        <v xml:space="preserve">   </v>
      </c>
      <c r="F184" s="16" t="str">
        <f t="shared" si="22"/>
        <v xml:space="preserve"> </v>
      </c>
      <c r="G184" s="13" t="str">
        <f t="shared" si="23"/>
        <v xml:space="preserve">  </v>
      </c>
      <c r="H184" s="13" t="str">
        <f t="shared" si="24"/>
        <v xml:space="preserve"> </v>
      </c>
      <c r="I184" s="13" t="str">
        <f t="shared" si="25"/>
        <v xml:space="preserve"> </v>
      </c>
      <c r="J184" s="13" t="str">
        <f t="shared" si="26"/>
        <v xml:space="preserve"> </v>
      </c>
      <c r="L184" s="19" t="str">
        <f t="shared" si="31"/>
        <v xml:space="preserve"> </v>
      </c>
      <c r="M184" s="13" t="str">
        <f t="shared" si="32"/>
        <v xml:space="preserve"> </v>
      </c>
      <c r="N184" s="15" t="str">
        <f t="shared" si="33"/>
        <v xml:space="preserve"> </v>
      </c>
      <c r="O184" s="11" t="str">
        <f t="shared" si="34"/>
        <v xml:space="preserve"> </v>
      </c>
      <c r="P184" s="11" t="str">
        <f t="shared" si="35"/>
        <v xml:space="preserve"> </v>
      </c>
      <c r="R184" s="11" t="str">
        <f t="shared" si="36"/>
        <v xml:space="preserve"> </v>
      </c>
      <c r="U184" s="11" t="str">
        <f t="shared" si="27"/>
        <v xml:space="preserve"> </v>
      </c>
      <c r="V184" s="11" t="str">
        <f t="shared" si="28"/>
        <v xml:space="preserve"> </v>
      </c>
      <c r="Y184" s="11" t="str">
        <f t="shared" si="29"/>
        <v xml:space="preserve"> </v>
      </c>
    </row>
    <row r="185" spans="1:25">
      <c r="A185" s="23"/>
      <c r="C185" s="10" t="str">
        <f t="shared" si="30"/>
        <v xml:space="preserve"> </v>
      </c>
      <c r="D185" s="10" t="str">
        <f t="shared" si="20"/>
        <v xml:space="preserve"> </v>
      </c>
      <c r="E185" s="13" t="str">
        <f t="shared" si="21"/>
        <v xml:space="preserve">   </v>
      </c>
      <c r="F185" s="16" t="str">
        <f t="shared" si="22"/>
        <v xml:space="preserve"> </v>
      </c>
      <c r="G185" s="13" t="str">
        <f t="shared" si="23"/>
        <v xml:space="preserve">  </v>
      </c>
      <c r="H185" s="13" t="str">
        <f t="shared" si="24"/>
        <v xml:space="preserve"> </v>
      </c>
      <c r="I185" s="13" t="str">
        <f t="shared" si="25"/>
        <v xml:space="preserve"> </v>
      </c>
      <c r="J185" s="13" t="str">
        <f t="shared" si="26"/>
        <v xml:space="preserve"> </v>
      </c>
      <c r="L185" s="19" t="str">
        <f t="shared" si="31"/>
        <v xml:space="preserve"> </v>
      </c>
      <c r="M185" s="13" t="str">
        <f t="shared" si="32"/>
        <v xml:space="preserve"> </v>
      </c>
      <c r="N185" s="15" t="str">
        <f t="shared" si="33"/>
        <v xml:space="preserve"> </v>
      </c>
      <c r="O185" s="11" t="str">
        <f t="shared" si="34"/>
        <v xml:space="preserve"> </v>
      </c>
      <c r="P185" s="11" t="str">
        <f t="shared" si="35"/>
        <v xml:space="preserve"> </v>
      </c>
      <c r="R185" s="11" t="str">
        <f t="shared" si="36"/>
        <v xml:space="preserve"> </v>
      </c>
      <c r="U185" s="11" t="str">
        <f t="shared" si="27"/>
        <v xml:space="preserve"> </v>
      </c>
      <c r="V185" s="11" t="str">
        <f t="shared" si="28"/>
        <v xml:space="preserve"> </v>
      </c>
      <c r="Y185" s="11" t="str">
        <f t="shared" si="29"/>
        <v xml:space="preserve"> </v>
      </c>
    </row>
    <row r="186" spans="1:25">
      <c r="A186" s="23"/>
      <c r="C186" s="10" t="str">
        <f t="shared" si="30"/>
        <v xml:space="preserve"> </v>
      </c>
      <c r="D186" s="10" t="str">
        <f t="shared" si="20"/>
        <v xml:space="preserve"> </v>
      </c>
      <c r="E186" s="13" t="str">
        <f t="shared" si="21"/>
        <v xml:space="preserve">   </v>
      </c>
      <c r="F186" s="16" t="str">
        <f t="shared" si="22"/>
        <v xml:space="preserve"> </v>
      </c>
      <c r="G186" s="13" t="str">
        <f t="shared" si="23"/>
        <v xml:space="preserve">  </v>
      </c>
      <c r="H186" s="13" t="str">
        <f t="shared" si="24"/>
        <v xml:space="preserve"> </v>
      </c>
      <c r="I186" s="13" t="str">
        <f t="shared" si="25"/>
        <v xml:space="preserve"> </v>
      </c>
      <c r="J186" s="13" t="str">
        <f t="shared" si="26"/>
        <v xml:space="preserve"> </v>
      </c>
      <c r="L186" s="19" t="str">
        <f t="shared" si="31"/>
        <v xml:space="preserve"> </v>
      </c>
      <c r="M186" s="13" t="str">
        <f t="shared" si="32"/>
        <v xml:space="preserve"> </v>
      </c>
      <c r="N186" s="15" t="str">
        <f t="shared" si="33"/>
        <v xml:space="preserve"> </v>
      </c>
      <c r="O186" s="11" t="str">
        <f t="shared" si="34"/>
        <v xml:space="preserve"> </v>
      </c>
      <c r="P186" s="11" t="str">
        <f t="shared" si="35"/>
        <v xml:space="preserve"> </v>
      </c>
      <c r="R186" s="11" t="str">
        <f t="shared" si="36"/>
        <v xml:space="preserve"> </v>
      </c>
      <c r="U186" s="11" t="str">
        <f t="shared" si="27"/>
        <v xml:space="preserve"> </v>
      </c>
      <c r="V186" s="11" t="str">
        <f t="shared" si="28"/>
        <v xml:space="preserve"> </v>
      </c>
      <c r="Y186" s="11" t="str">
        <f t="shared" si="29"/>
        <v xml:space="preserve"> </v>
      </c>
    </row>
    <row r="187" spans="1:25">
      <c r="A187" s="23"/>
      <c r="C187" s="10" t="str">
        <f t="shared" si="30"/>
        <v xml:space="preserve"> </v>
      </c>
      <c r="D187" s="10" t="str">
        <f t="shared" si="20"/>
        <v xml:space="preserve"> </v>
      </c>
      <c r="E187" s="13" t="str">
        <f t="shared" si="21"/>
        <v xml:space="preserve">   </v>
      </c>
      <c r="F187" s="16" t="str">
        <f t="shared" si="22"/>
        <v xml:space="preserve"> </v>
      </c>
      <c r="G187" s="13" t="str">
        <f t="shared" si="23"/>
        <v xml:space="preserve">  </v>
      </c>
      <c r="H187" s="13" t="str">
        <f t="shared" si="24"/>
        <v xml:space="preserve"> </v>
      </c>
      <c r="I187" s="13" t="str">
        <f t="shared" si="25"/>
        <v xml:space="preserve"> </v>
      </c>
      <c r="J187" s="13" t="str">
        <f t="shared" si="26"/>
        <v xml:space="preserve"> </v>
      </c>
      <c r="L187" s="19" t="str">
        <f t="shared" si="31"/>
        <v xml:space="preserve"> </v>
      </c>
      <c r="M187" s="13" t="str">
        <f t="shared" si="32"/>
        <v xml:space="preserve"> </v>
      </c>
      <c r="N187" s="15" t="str">
        <f t="shared" si="33"/>
        <v xml:space="preserve"> </v>
      </c>
      <c r="O187" s="11" t="str">
        <f t="shared" si="34"/>
        <v xml:space="preserve"> </v>
      </c>
      <c r="P187" s="11" t="str">
        <f t="shared" si="35"/>
        <v xml:space="preserve"> </v>
      </c>
      <c r="R187" s="11" t="str">
        <f t="shared" si="36"/>
        <v xml:space="preserve"> </v>
      </c>
      <c r="U187" s="11" t="str">
        <f t="shared" si="27"/>
        <v xml:space="preserve"> </v>
      </c>
      <c r="V187" s="11" t="str">
        <f t="shared" si="28"/>
        <v xml:space="preserve"> </v>
      </c>
      <c r="Y187" s="11" t="str">
        <f t="shared" si="29"/>
        <v xml:space="preserve"> </v>
      </c>
    </row>
    <row r="188" spans="1:25">
      <c r="A188" s="23"/>
      <c r="C188" s="10" t="str">
        <f t="shared" si="30"/>
        <v xml:space="preserve"> </v>
      </c>
      <c r="D188" s="10" t="str">
        <f t="shared" si="20"/>
        <v xml:space="preserve"> </v>
      </c>
      <c r="E188" s="13" t="str">
        <f t="shared" si="21"/>
        <v xml:space="preserve">   </v>
      </c>
      <c r="F188" s="16" t="str">
        <f t="shared" si="22"/>
        <v xml:space="preserve"> </v>
      </c>
      <c r="G188" s="13" t="str">
        <f t="shared" si="23"/>
        <v xml:space="preserve">  </v>
      </c>
      <c r="H188" s="13" t="str">
        <f t="shared" si="24"/>
        <v xml:space="preserve"> </v>
      </c>
      <c r="I188" s="13" t="str">
        <f t="shared" si="25"/>
        <v xml:space="preserve"> </v>
      </c>
      <c r="J188" s="13" t="str">
        <f t="shared" si="26"/>
        <v xml:space="preserve"> </v>
      </c>
      <c r="L188" s="19" t="str">
        <f t="shared" si="31"/>
        <v xml:space="preserve"> </v>
      </c>
      <c r="M188" s="13" t="str">
        <f t="shared" si="32"/>
        <v xml:space="preserve"> </v>
      </c>
      <c r="N188" s="15" t="str">
        <f t="shared" si="33"/>
        <v xml:space="preserve"> </v>
      </c>
      <c r="O188" s="11" t="str">
        <f t="shared" si="34"/>
        <v xml:space="preserve"> </v>
      </c>
      <c r="P188" s="11" t="str">
        <f t="shared" si="35"/>
        <v xml:space="preserve"> </v>
      </c>
      <c r="R188" s="11" t="str">
        <f t="shared" si="36"/>
        <v xml:space="preserve"> </v>
      </c>
      <c r="U188" s="11" t="str">
        <f t="shared" si="27"/>
        <v xml:space="preserve"> </v>
      </c>
      <c r="V188" s="11" t="str">
        <f t="shared" si="28"/>
        <v xml:space="preserve"> </v>
      </c>
      <c r="Y188" s="11" t="str">
        <f t="shared" si="29"/>
        <v xml:space="preserve"> </v>
      </c>
    </row>
    <row r="189" spans="1:25">
      <c r="A189" s="23"/>
      <c r="C189" s="10" t="str">
        <f t="shared" si="30"/>
        <v xml:space="preserve"> </v>
      </c>
      <c r="D189" s="10" t="str">
        <f t="shared" si="20"/>
        <v xml:space="preserve"> </v>
      </c>
      <c r="E189" s="13" t="str">
        <f t="shared" si="21"/>
        <v xml:space="preserve">   </v>
      </c>
      <c r="F189" s="16" t="str">
        <f t="shared" si="22"/>
        <v xml:space="preserve"> </v>
      </c>
      <c r="G189" s="13" t="str">
        <f t="shared" si="23"/>
        <v xml:space="preserve">  </v>
      </c>
      <c r="H189" s="13" t="str">
        <f t="shared" si="24"/>
        <v xml:space="preserve"> </v>
      </c>
      <c r="I189" s="13" t="str">
        <f t="shared" si="25"/>
        <v xml:space="preserve"> </v>
      </c>
      <c r="J189" s="13" t="str">
        <f t="shared" si="26"/>
        <v xml:space="preserve"> </v>
      </c>
      <c r="L189" s="19" t="str">
        <f t="shared" si="31"/>
        <v xml:space="preserve"> </v>
      </c>
      <c r="M189" s="13" t="str">
        <f t="shared" si="32"/>
        <v xml:space="preserve"> </v>
      </c>
      <c r="N189" s="15" t="str">
        <f t="shared" si="33"/>
        <v xml:space="preserve"> </v>
      </c>
      <c r="O189" s="11" t="str">
        <f t="shared" si="34"/>
        <v xml:space="preserve"> </v>
      </c>
      <c r="P189" s="11" t="str">
        <f t="shared" si="35"/>
        <v xml:space="preserve"> </v>
      </c>
      <c r="R189" s="11" t="str">
        <f t="shared" si="36"/>
        <v xml:space="preserve"> </v>
      </c>
      <c r="U189" s="11" t="str">
        <f t="shared" si="27"/>
        <v xml:space="preserve"> </v>
      </c>
      <c r="V189" s="11" t="str">
        <f t="shared" si="28"/>
        <v xml:space="preserve"> </v>
      </c>
      <c r="Y189" s="11" t="str">
        <f t="shared" si="29"/>
        <v xml:space="preserve"> </v>
      </c>
    </row>
    <row r="190" spans="1:25">
      <c r="A190" s="23"/>
      <c r="C190" s="10" t="str">
        <f t="shared" si="30"/>
        <v xml:space="preserve"> </v>
      </c>
      <c r="D190" s="10" t="str">
        <f t="shared" si="20"/>
        <v xml:space="preserve"> </v>
      </c>
      <c r="E190" s="13" t="str">
        <f t="shared" si="21"/>
        <v xml:space="preserve">   </v>
      </c>
      <c r="F190" s="16" t="str">
        <f t="shared" si="22"/>
        <v xml:space="preserve"> </v>
      </c>
      <c r="G190" s="13" t="str">
        <f t="shared" si="23"/>
        <v xml:space="preserve">  </v>
      </c>
      <c r="H190" s="13" t="str">
        <f t="shared" si="24"/>
        <v xml:space="preserve"> </v>
      </c>
      <c r="I190" s="13" t="str">
        <f t="shared" si="25"/>
        <v xml:space="preserve"> </v>
      </c>
      <c r="J190" s="13" t="str">
        <f t="shared" si="26"/>
        <v xml:space="preserve"> </v>
      </c>
      <c r="L190" s="19" t="str">
        <f t="shared" si="31"/>
        <v xml:space="preserve"> </v>
      </c>
      <c r="M190" s="13" t="str">
        <f t="shared" si="32"/>
        <v xml:space="preserve"> </v>
      </c>
      <c r="N190" s="15" t="str">
        <f t="shared" si="33"/>
        <v xml:space="preserve"> </v>
      </c>
      <c r="O190" s="11" t="str">
        <f t="shared" si="34"/>
        <v xml:space="preserve"> </v>
      </c>
      <c r="P190" s="11" t="str">
        <f t="shared" si="35"/>
        <v xml:space="preserve"> </v>
      </c>
      <c r="R190" s="11" t="str">
        <f t="shared" si="36"/>
        <v xml:space="preserve"> </v>
      </c>
      <c r="U190" s="11" t="str">
        <f t="shared" si="27"/>
        <v xml:space="preserve"> </v>
      </c>
      <c r="V190" s="11" t="str">
        <f t="shared" si="28"/>
        <v xml:space="preserve"> </v>
      </c>
      <c r="Y190" s="11" t="str">
        <f t="shared" si="29"/>
        <v xml:space="preserve"> </v>
      </c>
    </row>
    <row r="191" spans="1:25">
      <c r="A191" s="23"/>
      <c r="C191" s="10" t="str">
        <f t="shared" si="30"/>
        <v xml:space="preserve"> </v>
      </c>
      <c r="D191" s="10" t="str">
        <f t="shared" si="20"/>
        <v xml:space="preserve"> </v>
      </c>
      <c r="E191" s="13" t="str">
        <f t="shared" si="21"/>
        <v xml:space="preserve">   </v>
      </c>
      <c r="F191" s="16" t="str">
        <f t="shared" si="22"/>
        <v xml:space="preserve"> </v>
      </c>
      <c r="G191" s="13" t="str">
        <f t="shared" si="23"/>
        <v xml:space="preserve">  </v>
      </c>
      <c r="H191" s="13" t="str">
        <f t="shared" si="24"/>
        <v xml:space="preserve"> </v>
      </c>
      <c r="I191" s="13" t="str">
        <f t="shared" si="25"/>
        <v xml:space="preserve"> </v>
      </c>
      <c r="J191" s="13" t="str">
        <f t="shared" si="26"/>
        <v xml:space="preserve"> </v>
      </c>
      <c r="L191" s="19" t="str">
        <f t="shared" si="31"/>
        <v xml:space="preserve"> </v>
      </c>
      <c r="M191" s="13" t="str">
        <f t="shared" si="32"/>
        <v xml:space="preserve"> </v>
      </c>
      <c r="N191" s="15" t="str">
        <f t="shared" si="33"/>
        <v xml:space="preserve"> </v>
      </c>
      <c r="O191" s="11" t="str">
        <f t="shared" si="34"/>
        <v xml:space="preserve"> </v>
      </c>
      <c r="P191" s="11" t="str">
        <f t="shared" si="35"/>
        <v xml:space="preserve"> </v>
      </c>
      <c r="R191" s="11" t="str">
        <f t="shared" si="36"/>
        <v xml:space="preserve"> </v>
      </c>
      <c r="U191" s="11" t="str">
        <f t="shared" si="27"/>
        <v xml:space="preserve"> </v>
      </c>
      <c r="V191" s="11" t="str">
        <f t="shared" si="28"/>
        <v xml:space="preserve"> </v>
      </c>
      <c r="Y191" s="11" t="str">
        <f t="shared" si="29"/>
        <v xml:space="preserve"> </v>
      </c>
    </row>
    <row r="192" spans="1:25">
      <c r="A192" s="23"/>
      <c r="C192" s="10" t="str">
        <f t="shared" si="30"/>
        <v xml:space="preserve"> </v>
      </c>
      <c r="D192" s="10" t="str">
        <f t="shared" si="20"/>
        <v xml:space="preserve"> </v>
      </c>
      <c r="E192" s="13" t="str">
        <f t="shared" si="21"/>
        <v xml:space="preserve">   </v>
      </c>
      <c r="F192" s="16" t="str">
        <f t="shared" si="22"/>
        <v xml:space="preserve"> </v>
      </c>
      <c r="G192" s="13" t="str">
        <f t="shared" si="23"/>
        <v xml:space="preserve">  </v>
      </c>
      <c r="H192" s="13" t="str">
        <f t="shared" si="24"/>
        <v xml:space="preserve"> </v>
      </c>
      <c r="I192" s="13" t="str">
        <f t="shared" si="25"/>
        <v xml:space="preserve"> </v>
      </c>
      <c r="J192" s="13" t="str">
        <f t="shared" si="26"/>
        <v xml:space="preserve"> </v>
      </c>
      <c r="L192" s="19" t="str">
        <f t="shared" si="31"/>
        <v xml:space="preserve"> </v>
      </c>
      <c r="M192" s="13" t="str">
        <f t="shared" si="32"/>
        <v xml:space="preserve"> </v>
      </c>
      <c r="N192" s="15" t="str">
        <f t="shared" si="33"/>
        <v xml:space="preserve"> </v>
      </c>
      <c r="O192" s="11" t="str">
        <f t="shared" si="34"/>
        <v xml:space="preserve"> </v>
      </c>
      <c r="P192" s="11" t="str">
        <f t="shared" si="35"/>
        <v xml:space="preserve"> </v>
      </c>
      <c r="R192" s="11" t="str">
        <f t="shared" si="36"/>
        <v xml:space="preserve"> </v>
      </c>
      <c r="U192" s="11" t="str">
        <f t="shared" si="27"/>
        <v xml:space="preserve"> </v>
      </c>
      <c r="V192" s="11" t="str">
        <f t="shared" si="28"/>
        <v xml:space="preserve"> </v>
      </c>
      <c r="Y192" s="11" t="str">
        <f t="shared" si="29"/>
        <v xml:space="preserve"> </v>
      </c>
    </row>
    <row r="193" spans="1:25">
      <c r="A193" s="23"/>
      <c r="C193" s="10" t="str">
        <f t="shared" si="30"/>
        <v xml:space="preserve"> </v>
      </c>
      <c r="D193" s="10" t="str">
        <f t="shared" si="20"/>
        <v xml:space="preserve"> </v>
      </c>
      <c r="E193" s="13" t="str">
        <f t="shared" si="21"/>
        <v xml:space="preserve">   </v>
      </c>
      <c r="F193" s="16" t="str">
        <f t="shared" si="22"/>
        <v xml:space="preserve"> </v>
      </c>
      <c r="G193" s="13" t="str">
        <f t="shared" si="23"/>
        <v xml:space="preserve">  </v>
      </c>
      <c r="H193" s="13" t="str">
        <f t="shared" si="24"/>
        <v xml:space="preserve"> </v>
      </c>
      <c r="I193" s="13" t="str">
        <f t="shared" si="25"/>
        <v xml:space="preserve"> </v>
      </c>
      <c r="J193" s="13" t="str">
        <f t="shared" si="26"/>
        <v xml:space="preserve"> </v>
      </c>
      <c r="L193" s="19" t="str">
        <f t="shared" si="31"/>
        <v xml:space="preserve"> </v>
      </c>
      <c r="M193" s="13" t="str">
        <f t="shared" si="32"/>
        <v xml:space="preserve"> </v>
      </c>
      <c r="N193" s="15" t="str">
        <f t="shared" si="33"/>
        <v xml:space="preserve"> </v>
      </c>
      <c r="O193" s="11" t="str">
        <f t="shared" si="34"/>
        <v xml:space="preserve"> </v>
      </c>
      <c r="P193" s="11" t="str">
        <f t="shared" si="35"/>
        <v xml:space="preserve"> </v>
      </c>
      <c r="R193" s="11" t="str">
        <f t="shared" si="36"/>
        <v xml:space="preserve"> </v>
      </c>
      <c r="U193" s="11" t="str">
        <f t="shared" si="27"/>
        <v xml:space="preserve"> </v>
      </c>
      <c r="V193" s="11" t="str">
        <f t="shared" si="28"/>
        <v xml:space="preserve"> </v>
      </c>
      <c r="Y193" s="11" t="str">
        <f t="shared" si="29"/>
        <v xml:space="preserve"> </v>
      </c>
    </row>
    <row r="194" spans="1:25">
      <c r="A194" s="23"/>
      <c r="C194" s="10" t="str">
        <f t="shared" si="30"/>
        <v xml:space="preserve"> </v>
      </c>
      <c r="D194" s="10" t="str">
        <f t="shared" ref="D194:D257" si="37">CONCATENATE(C194,B194)</f>
        <v xml:space="preserve"> </v>
      </c>
      <c r="E194" s="13" t="str">
        <f t="shared" ref="E194:E257" si="38">CONCATENATE(U194," ",V194)</f>
        <v xml:space="preserve">   </v>
      </c>
      <c r="F194" s="16" t="str">
        <f t="shared" ref="F194:F257" si="39">IF(ISBLANK(N194)," ",N194)</f>
        <v xml:space="preserve"> </v>
      </c>
      <c r="G194" s="13" t="str">
        <f t="shared" ref="G194:G257" si="40">CONCATENATE(Y194," ",K194)</f>
        <v xml:space="preserve">  </v>
      </c>
      <c r="H194" s="13" t="str">
        <f t="shared" ref="H194:H257" si="41">IF(ISBLANK(P194)," ",P194)</f>
        <v xml:space="preserve"> </v>
      </c>
      <c r="I194" s="13" t="str">
        <f t="shared" ref="I194:I257" si="42">IF(ISBLANK(Q194)," ",Q194)</f>
        <v xml:space="preserve"> </v>
      </c>
      <c r="J194" s="13" t="str">
        <f t="shared" ref="J194:J257" si="43">IF(ISBLANK(R194)," ",R194)</f>
        <v xml:space="preserve"> </v>
      </c>
      <c r="L194" s="19" t="str">
        <f t="shared" si="31"/>
        <v xml:space="preserve"> </v>
      </c>
      <c r="M194" s="13" t="str">
        <f t="shared" si="32"/>
        <v xml:space="preserve"> </v>
      </c>
      <c r="N194" s="15" t="str">
        <f t="shared" si="33"/>
        <v xml:space="preserve"> </v>
      </c>
      <c r="O194" s="11" t="str">
        <f t="shared" si="34"/>
        <v xml:space="preserve"> </v>
      </c>
      <c r="P194" s="11" t="str">
        <f t="shared" si="35"/>
        <v xml:space="preserve"> </v>
      </c>
      <c r="R194" s="11" t="str">
        <f t="shared" si="36"/>
        <v xml:space="preserve"> </v>
      </c>
      <c r="U194" s="11" t="str">
        <f t="shared" ref="U194:U257" si="44">IF(ISBLANK(L194),"",PROPER(L194))</f>
        <v xml:space="preserve"> </v>
      </c>
      <c r="V194" s="11" t="str">
        <f t="shared" ref="V194:V257" si="45">IF(ISBLANK(M194),"",PROPER(M194))</f>
        <v xml:space="preserve"> </v>
      </c>
      <c r="Y194" s="11" t="str">
        <f t="shared" ref="Y194:Y257" si="46">IF(ISBLANK(N194),"",PROPER(O194))</f>
        <v xml:space="preserve"> </v>
      </c>
    </row>
    <row r="195" spans="1:25">
      <c r="A195" s="23"/>
      <c r="C195" s="10" t="str">
        <f t="shared" si="30"/>
        <v xml:space="preserve"> </v>
      </c>
      <c r="D195" s="10" t="str">
        <f t="shared" si="37"/>
        <v xml:space="preserve"> </v>
      </c>
      <c r="E195" s="13" t="str">
        <f t="shared" si="38"/>
        <v xml:space="preserve">   </v>
      </c>
      <c r="F195" s="16" t="str">
        <f t="shared" si="39"/>
        <v xml:space="preserve"> </v>
      </c>
      <c r="G195" s="13" t="str">
        <f t="shared" si="40"/>
        <v xml:space="preserve">  </v>
      </c>
      <c r="H195" s="13" t="str">
        <f t="shared" si="41"/>
        <v xml:space="preserve"> </v>
      </c>
      <c r="I195" s="13" t="str">
        <f t="shared" si="42"/>
        <v xml:space="preserve"> </v>
      </c>
      <c r="J195" s="13" t="str">
        <f t="shared" si="43"/>
        <v xml:space="preserve"> </v>
      </c>
      <c r="L195" s="19" t="str">
        <f t="shared" si="31"/>
        <v xml:space="preserve"> </v>
      </c>
      <c r="M195" s="13" t="str">
        <f t="shared" si="32"/>
        <v xml:space="preserve"> </v>
      </c>
      <c r="N195" s="15" t="str">
        <f t="shared" si="33"/>
        <v xml:space="preserve"> </v>
      </c>
      <c r="O195" s="11" t="str">
        <f t="shared" si="34"/>
        <v xml:space="preserve"> </v>
      </c>
      <c r="P195" s="11" t="str">
        <f t="shared" si="35"/>
        <v xml:space="preserve"> </v>
      </c>
      <c r="R195" s="11" t="str">
        <f t="shared" si="36"/>
        <v xml:space="preserve"> </v>
      </c>
      <c r="U195" s="11" t="str">
        <f t="shared" si="44"/>
        <v xml:space="preserve"> </v>
      </c>
      <c r="V195" s="11" t="str">
        <f t="shared" si="45"/>
        <v xml:space="preserve"> </v>
      </c>
      <c r="Y195" s="11" t="str">
        <f t="shared" si="46"/>
        <v xml:space="preserve"> </v>
      </c>
    </row>
    <row r="196" spans="1:25">
      <c r="A196" s="23"/>
      <c r="C196" s="10" t="str">
        <f t="shared" si="30"/>
        <v xml:space="preserve"> </v>
      </c>
      <c r="D196" s="10" t="str">
        <f t="shared" si="37"/>
        <v xml:space="preserve"> </v>
      </c>
      <c r="E196" s="13" t="str">
        <f t="shared" si="38"/>
        <v xml:space="preserve">   </v>
      </c>
      <c r="F196" s="16" t="str">
        <f t="shared" si="39"/>
        <v xml:space="preserve"> </v>
      </c>
      <c r="G196" s="13" t="str">
        <f t="shared" si="40"/>
        <v xml:space="preserve">  </v>
      </c>
      <c r="H196" s="13" t="str">
        <f t="shared" si="41"/>
        <v xml:space="preserve"> </v>
      </c>
      <c r="I196" s="13" t="str">
        <f t="shared" si="42"/>
        <v xml:space="preserve"> </v>
      </c>
      <c r="J196" s="13" t="str">
        <f t="shared" si="43"/>
        <v xml:space="preserve"> </v>
      </c>
      <c r="L196" s="19" t="str">
        <f t="shared" si="31"/>
        <v xml:space="preserve"> </v>
      </c>
      <c r="M196" s="13" t="str">
        <f t="shared" si="32"/>
        <v xml:space="preserve"> </v>
      </c>
      <c r="N196" s="15" t="str">
        <f t="shared" si="33"/>
        <v xml:space="preserve"> </v>
      </c>
      <c r="O196" s="11" t="str">
        <f t="shared" si="34"/>
        <v xml:space="preserve"> </v>
      </c>
      <c r="P196" s="11" t="str">
        <f t="shared" si="35"/>
        <v xml:space="preserve"> </v>
      </c>
      <c r="R196" s="11" t="str">
        <f t="shared" si="36"/>
        <v xml:space="preserve"> </v>
      </c>
      <c r="U196" s="11" t="str">
        <f t="shared" si="44"/>
        <v xml:space="preserve"> </v>
      </c>
      <c r="V196" s="11" t="str">
        <f t="shared" si="45"/>
        <v xml:space="preserve"> </v>
      </c>
      <c r="Y196" s="11" t="str">
        <f t="shared" si="46"/>
        <v xml:space="preserve"> </v>
      </c>
    </row>
    <row r="197" spans="1:25">
      <c r="A197" s="23"/>
      <c r="C197" s="10" t="str">
        <f t="shared" si="30"/>
        <v xml:space="preserve"> </v>
      </c>
      <c r="D197" s="10" t="str">
        <f t="shared" si="37"/>
        <v xml:space="preserve"> </v>
      </c>
      <c r="E197" s="13" t="str">
        <f t="shared" si="38"/>
        <v xml:space="preserve">   </v>
      </c>
      <c r="F197" s="16" t="str">
        <f t="shared" si="39"/>
        <v xml:space="preserve"> </v>
      </c>
      <c r="G197" s="13" t="str">
        <f t="shared" si="40"/>
        <v xml:space="preserve">  </v>
      </c>
      <c r="H197" s="13" t="str">
        <f t="shared" si="41"/>
        <v xml:space="preserve"> </v>
      </c>
      <c r="I197" s="13" t="str">
        <f t="shared" si="42"/>
        <v xml:space="preserve"> </v>
      </c>
      <c r="J197" s="13" t="str">
        <f t="shared" si="43"/>
        <v xml:space="preserve"> </v>
      </c>
      <c r="L197" s="19" t="str">
        <f t="shared" si="31"/>
        <v xml:space="preserve"> </v>
      </c>
      <c r="M197" s="13" t="str">
        <f t="shared" si="32"/>
        <v xml:space="preserve"> </v>
      </c>
      <c r="N197" s="15" t="str">
        <f t="shared" si="33"/>
        <v xml:space="preserve"> </v>
      </c>
      <c r="O197" s="11" t="str">
        <f t="shared" si="34"/>
        <v xml:space="preserve"> </v>
      </c>
      <c r="P197" s="11" t="str">
        <f t="shared" si="35"/>
        <v xml:space="preserve"> </v>
      </c>
      <c r="R197" s="11" t="str">
        <f t="shared" si="36"/>
        <v xml:space="preserve"> </v>
      </c>
      <c r="U197" s="11" t="str">
        <f t="shared" si="44"/>
        <v xml:space="preserve"> </v>
      </c>
      <c r="V197" s="11" t="str">
        <f t="shared" si="45"/>
        <v xml:space="preserve"> </v>
      </c>
      <c r="Y197" s="11" t="str">
        <f t="shared" si="46"/>
        <v xml:space="preserve"> </v>
      </c>
    </row>
    <row r="198" spans="1:25">
      <c r="A198" s="23"/>
      <c r="C198" s="10" t="str">
        <f t="shared" si="30"/>
        <v xml:space="preserve"> </v>
      </c>
      <c r="D198" s="10" t="str">
        <f t="shared" si="37"/>
        <v xml:space="preserve"> </v>
      </c>
      <c r="E198" s="13" t="str">
        <f t="shared" si="38"/>
        <v xml:space="preserve">   </v>
      </c>
      <c r="F198" s="16" t="str">
        <f t="shared" si="39"/>
        <v xml:space="preserve"> </v>
      </c>
      <c r="G198" s="13" t="str">
        <f t="shared" si="40"/>
        <v xml:space="preserve">  </v>
      </c>
      <c r="H198" s="13" t="str">
        <f t="shared" si="41"/>
        <v xml:space="preserve"> </v>
      </c>
      <c r="I198" s="13" t="str">
        <f t="shared" si="42"/>
        <v xml:space="preserve"> </v>
      </c>
      <c r="J198" s="13" t="str">
        <f t="shared" si="43"/>
        <v xml:space="preserve"> </v>
      </c>
      <c r="L198" s="19" t="str">
        <f t="shared" si="31"/>
        <v xml:space="preserve"> </v>
      </c>
      <c r="M198" s="13" t="str">
        <f t="shared" si="32"/>
        <v xml:space="preserve"> </v>
      </c>
      <c r="N198" s="15" t="str">
        <f t="shared" si="33"/>
        <v xml:space="preserve"> </v>
      </c>
      <c r="O198" s="11" t="str">
        <f t="shared" si="34"/>
        <v xml:space="preserve"> </v>
      </c>
      <c r="P198" s="11" t="str">
        <f t="shared" si="35"/>
        <v xml:space="preserve"> </v>
      </c>
      <c r="R198" s="11" t="str">
        <f t="shared" si="36"/>
        <v xml:space="preserve"> </v>
      </c>
      <c r="U198" s="11" t="str">
        <f t="shared" si="44"/>
        <v xml:space="preserve"> </v>
      </c>
      <c r="V198" s="11" t="str">
        <f t="shared" si="45"/>
        <v xml:space="preserve"> </v>
      </c>
      <c r="Y198" s="11" t="str">
        <f t="shared" si="46"/>
        <v xml:space="preserve"> </v>
      </c>
    </row>
    <row r="199" spans="1:25">
      <c r="A199" s="23"/>
      <c r="C199" s="10" t="str">
        <f t="shared" si="30"/>
        <v xml:space="preserve"> </v>
      </c>
      <c r="D199" s="10" t="str">
        <f t="shared" si="37"/>
        <v xml:space="preserve"> </v>
      </c>
      <c r="E199" s="13" t="str">
        <f t="shared" si="38"/>
        <v xml:space="preserve">   </v>
      </c>
      <c r="F199" s="16" t="str">
        <f t="shared" si="39"/>
        <v xml:space="preserve"> </v>
      </c>
      <c r="G199" s="13" t="str">
        <f t="shared" si="40"/>
        <v xml:space="preserve">  </v>
      </c>
      <c r="H199" s="13" t="str">
        <f t="shared" si="41"/>
        <v xml:space="preserve"> </v>
      </c>
      <c r="I199" s="13" t="str">
        <f t="shared" si="42"/>
        <v xml:space="preserve"> </v>
      </c>
      <c r="J199" s="13" t="str">
        <f t="shared" si="43"/>
        <v xml:space="preserve"> </v>
      </c>
      <c r="L199" s="19" t="str">
        <f t="shared" si="31"/>
        <v xml:space="preserve"> </v>
      </c>
      <c r="M199" s="13" t="str">
        <f t="shared" si="32"/>
        <v xml:space="preserve"> </v>
      </c>
      <c r="N199" s="15" t="str">
        <f t="shared" si="33"/>
        <v xml:space="preserve"> </v>
      </c>
      <c r="O199" s="11" t="str">
        <f t="shared" si="34"/>
        <v xml:space="preserve"> </v>
      </c>
      <c r="P199" s="11" t="str">
        <f t="shared" si="35"/>
        <v xml:space="preserve"> </v>
      </c>
      <c r="R199" s="11" t="str">
        <f t="shared" si="36"/>
        <v xml:space="preserve"> </v>
      </c>
      <c r="U199" s="11" t="str">
        <f t="shared" si="44"/>
        <v xml:space="preserve"> </v>
      </c>
      <c r="V199" s="11" t="str">
        <f t="shared" si="45"/>
        <v xml:space="preserve"> </v>
      </c>
      <c r="Y199" s="11" t="str">
        <f t="shared" si="46"/>
        <v xml:space="preserve"> </v>
      </c>
    </row>
    <row r="200" spans="1:25">
      <c r="A200" s="23"/>
      <c r="C200" s="10" t="str">
        <f t="shared" ref="C200:C231" si="47">IF(ISBLANK(A200)," ",VLOOKUP(A200,klp,2,FALSE))</f>
        <v xml:space="preserve"> </v>
      </c>
      <c r="D200" s="10" t="str">
        <f t="shared" si="37"/>
        <v xml:space="preserve"> </v>
      </c>
      <c r="E200" s="13" t="str">
        <f t="shared" si="38"/>
        <v xml:space="preserve">   </v>
      </c>
      <c r="F200" s="16" t="str">
        <f t="shared" si="39"/>
        <v xml:space="preserve"> </v>
      </c>
      <c r="G200" s="13" t="str">
        <f t="shared" si="40"/>
        <v xml:space="preserve">  </v>
      </c>
      <c r="H200" s="13" t="str">
        <f t="shared" si="41"/>
        <v xml:space="preserve"> </v>
      </c>
      <c r="I200" s="13" t="str">
        <f t="shared" si="42"/>
        <v xml:space="preserve"> </v>
      </c>
      <c r="J200" s="13" t="str">
        <f t="shared" si="43"/>
        <v xml:space="preserve"> </v>
      </c>
      <c r="L200" s="19" t="str">
        <f t="shared" si="31"/>
        <v xml:space="preserve"> </v>
      </c>
      <c r="M200" s="13" t="str">
        <f t="shared" si="32"/>
        <v xml:space="preserve"> </v>
      </c>
      <c r="N200" s="15" t="str">
        <f t="shared" si="33"/>
        <v xml:space="preserve"> </v>
      </c>
      <c r="O200" s="11" t="str">
        <f t="shared" si="34"/>
        <v xml:space="preserve"> </v>
      </c>
      <c r="P200" s="11" t="str">
        <f t="shared" si="35"/>
        <v xml:space="preserve"> </v>
      </c>
      <c r="R200" s="11" t="str">
        <f t="shared" si="36"/>
        <v xml:space="preserve"> </v>
      </c>
      <c r="U200" s="11" t="str">
        <f t="shared" si="44"/>
        <v xml:space="preserve"> </v>
      </c>
      <c r="V200" s="11" t="str">
        <f t="shared" si="45"/>
        <v xml:space="preserve"> </v>
      </c>
      <c r="Y200" s="11" t="str">
        <f t="shared" si="46"/>
        <v xml:space="preserve"> </v>
      </c>
    </row>
    <row r="201" spans="1:25">
      <c r="A201" s="23"/>
      <c r="C201" s="10" t="str">
        <f t="shared" si="47"/>
        <v xml:space="preserve"> </v>
      </c>
      <c r="D201" s="10" t="str">
        <f t="shared" si="37"/>
        <v xml:space="preserve"> </v>
      </c>
      <c r="E201" s="13" t="str">
        <f t="shared" si="38"/>
        <v xml:space="preserve">   </v>
      </c>
      <c r="F201" s="16" t="str">
        <f t="shared" si="39"/>
        <v xml:space="preserve"> </v>
      </c>
      <c r="G201" s="13" t="str">
        <f t="shared" si="40"/>
        <v xml:space="preserve">  </v>
      </c>
      <c r="H201" s="13" t="str">
        <f t="shared" si="41"/>
        <v xml:space="preserve"> </v>
      </c>
      <c r="I201" s="13" t="str">
        <f t="shared" si="42"/>
        <v xml:space="preserve"> </v>
      </c>
      <c r="J201" s="13" t="str">
        <f t="shared" si="43"/>
        <v xml:space="preserve"> </v>
      </c>
      <c r="L201" s="19" t="str">
        <f t="shared" ref="L201:L232" si="48">IF(ISBLANK(A201)," ",VLOOKUP(A201,klp,3,FALSE))</f>
        <v xml:space="preserve"> </v>
      </c>
      <c r="M201" s="13" t="str">
        <f t="shared" ref="M201:M232" si="49">IF(ISBLANK(A201)," ",VLOOKUP(A201,klp,4,FALSE))</f>
        <v xml:space="preserve"> </v>
      </c>
      <c r="N201" s="15" t="str">
        <f t="shared" ref="N201:N232" si="50">IF(ISBLANK(A201)," ",VLOOKUP(A201,klp,5,FALSE))</f>
        <v xml:space="preserve"> </v>
      </c>
      <c r="O201" s="11" t="str">
        <f t="shared" ref="O201:O232" si="51">IF(ISBLANK(A201)," ",VLOOKUP(A201,klp,6,FALSE))</f>
        <v xml:space="preserve"> </v>
      </c>
      <c r="P201" s="11" t="str">
        <f t="shared" ref="P201:P232" si="52">IF(ISBLANK(A201)," ",VLOOKUP(A201,klp,7,FALSE))</f>
        <v xml:space="preserve"> </v>
      </c>
      <c r="R201" s="11" t="str">
        <f t="shared" ref="R201:R232" si="53">IF(ISBLANK(A201)," ",VLOOKUP(A201,klp,9,FALSE))</f>
        <v xml:space="preserve"> </v>
      </c>
      <c r="U201" s="11" t="str">
        <f t="shared" si="44"/>
        <v xml:space="preserve"> </v>
      </c>
      <c r="V201" s="11" t="str">
        <f t="shared" si="45"/>
        <v xml:space="preserve"> </v>
      </c>
      <c r="Y201" s="11" t="str">
        <f t="shared" si="46"/>
        <v xml:space="preserve"> </v>
      </c>
    </row>
    <row r="202" spans="1:25">
      <c r="A202" s="23"/>
      <c r="C202" s="10" t="str">
        <f t="shared" si="47"/>
        <v xml:space="preserve"> </v>
      </c>
      <c r="D202" s="10" t="str">
        <f t="shared" si="37"/>
        <v xml:space="preserve"> </v>
      </c>
      <c r="E202" s="13" t="str">
        <f t="shared" si="38"/>
        <v xml:space="preserve">   </v>
      </c>
      <c r="F202" s="16" t="str">
        <f t="shared" si="39"/>
        <v xml:space="preserve"> </v>
      </c>
      <c r="G202" s="13" t="str">
        <f t="shared" si="40"/>
        <v xml:space="preserve">  </v>
      </c>
      <c r="H202" s="13" t="str">
        <f t="shared" si="41"/>
        <v xml:space="preserve"> </v>
      </c>
      <c r="I202" s="13" t="str">
        <f t="shared" si="42"/>
        <v xml:space="preserve"> </v>
      </c>
      <c r="J202" s="13" t="str">
        <f t="shared" si="43"/>
        <v xml:space="preserve"> </v>
      </c>
      <c r="L202" s="19" t="str">
        <f t="shared" si="48"/>
        <v xml:space="preserve"> </v>
      </c>
      <c r="M202" s="13" t="str">
        <f t="shared" si="49"/>
        <v xml:space="preserve"> </v>
      </c>
      <c r="N202" s="15" t="str">
        <f t="shared" si="50"/>
        <v xml:space="preserve"> </v>
      </c>
      <c r="O202" s="11" t="str">
        <f t="shared" si="51"/>
        <v xml:space="preserve"> </v>
      </c>
      <c r="P202" s="11" t="str">
        <f t="shared" si="52"/>
        <v xml:space="preserve"> </v>
      </c>
      <c r="R202" s="11" t="str">
        <f t="shared" si="53"/>
        <v xml:space="preserve"> </v>
      </c>
      <c r="U202" s="11" t="str">
        <f t="shared" si="44"/>
        <v xml:space="preserve"> </v>
      </c>
      <c r="V202" s="11" t="str">
        <f t="shared" si="45"/>
        <v xml:space="preserve"> </v>
      </c>
      <c r="Y202" s="11" t="str">
        <f t="shared" si="46"/>
        <v xml:space="preserve"> </v>
      </c>
    </row>
    <row r="203" spans="1:25">
      <c r="A203" s="23"/>
      <c r="C203" s="10" t="str">
        <f t="shared" si="47"/>
        <v xml:space="preserve"> </v>
      </c>
      <c r="D203" s="10" t="str">
        <f t="shared" si="37"/>
        <v xml:space="preserve"> </v>
      </c>
      <c r="E203" s="13" t="str">
        <f t="shared" si="38"/>
        <v xml:space="preserve">   </v>
      </c>
      <c r="F203" s="16" t="str">
        <f t="shared" si="39"/>
        <v xml:space="preserve"> </v>
      </c>
      <c r="G203" s="13" t="str">
        <f t="shared" si="40"/>
        <v xml:space="preserve">  </v>
      </c>
      <c r="H203" s="13" t="str">
        <f t="shared" si="41"/>
        <v xml:space="preserve"> </v>
      </c>
      <c r="I203" s="13" t="str">
        <f t="shared" si="42"/>
        <v xml:space="preserve"> </v>
      </c>
      <c r="J203" s="13" t="str">
        <f t="shared" si="43"/>
        <v xml:space="preserve"> </v>
      </c>
      <c r="L203" s="19" t="str">
        <f t="shared" si="48"/>
        <v xml:space="preserve"> </v>
      </c>
      <c r="M203" s="13" t="str">
        <f t="shared" si="49"/>
        <v xml:space="preserve"> </v>
      </c>
      <c r="N203" s="15" t="str">
        <f t="shared" si="50"/>
        <v xml:space="preserve"> </v>
      </c>
      <c r="O203" s="11" t="str">
        <f t="shared" si="51"/>
        <v xml:space="preserve"> </v>
      </c>
      <c r="P203" s="11" t="str">
        <f t="shared" si="52"/>
        <v xml:space="preserve"> </v>
      </c>
      <c r="R203" s="11" t="str">
        <f t="shared" si="53"/>
        <v xml:space="preserve"> </v>
      </c>
      <c r="U203" s="11" t="str">
        <f t="shared" si="44"/>
        <v xml:space="preserve"> </v>
      </c>
      <c r="V203" s="11" t="str">
        <f t="shared" si="45"/>
        <v xml:space="preserve"> </v>
      </c>
      <c r="Y203" s="11" t="str">
        <f t="shared" si="46"/>
        <v xml:space="preserve"> </v>
      </c>
    </row>
    <row r="204" spans="1:25">
      <c r="A204" s="23"/>
      <c r="C204" s="10" t="str">
        <f t="shared" si="47"/>
        <v xml:space="preserve"> </v>
      </c>
      <c r="D204" s="10" t="str">
        <f t="shared" si="37"/>
        <v xml:space="preserve"> </v>
      </c>
      <c r="E204" s="13" t="str">
        <f t="shared" si="38"/>
        <v xml:space="preserve">   </v>
      </c>
      <c r="F204" s="16" t="str">
        <f t="shared" si="39"/>
        <v xml:space="preserve"> </v>
      </c>
      <c r="G204" s="13" t="str">
        <f t="shared" si="40"/>
        <v xml:space="preserve">  </v>
      </c>
      <c r="H204" s="13" t="str">
        <f t="shared" si="41"/>
        <v xml:space="preserve"> </v>
      </c>
      <c r="I204" s="13" t="str">
        <f t="shared" si="42"/>
        <v xml:space="preserve"> </v>
      </c>
      <c r="J204" s="13" t="str">
        <f t="shared" si="43"/>
        <v xml:space="preserve"> </v>
      </c>
      <c r="L204" s="19" t="str">
        <f t="shared" si="48"/>
        <v xml:space="preserve"> </v>
      </c>
      <c r="M204" s="13" t="str">
        <f t="shared" si="49"/>
        <v xml:space="preserve"> </v>
      </c>
      <c r="N204" s="15" t="str">
        <f t="shared" si="50"/>
        <v xml:space="preserve"> </v>
      </c>
      <c r="O204" s="11" t="str">
        <f t="shared" si="51"/>
        <v xml:space="preserve"> </v>
      </c>
      <c r="P204" s="11" t="str">
        <f t="shared" si="52"/>
        <v xml:space="preserve"> </v>
      </c>
      <c r="R204" s="11" t="str">
        <f t="shared" si="53"/>
        <v xml:space="preserve"> </v>
      </c>
      <c r="U204" s="11" t="str">
        <f t="shared" si="44"/>
        <v xml:space="preserve"> </v>
      </c>
      <c r="V204" s="11" t="str">
        <f t="shared" si="45"/>
        <v xml:space="preserve"> </v>
      </c>
      <c r="Y204" s="11" t="str">
        <f t="shared" si="46"/>
        <v xml:space="preserve"> </v>
      </c>
    </row>
    <row r="205" spans="1:25">
      <c r="A205" s="23"/>
      <c r="C205" s="10" t="str">
        <f t="shared" si="47"/>
        <v xml:space="preserve"> </v>
      </c>
      <c r="D205" s="10" t="str">
        <f t="shared" si="37"/>
        <v xml:space="preserve"> </v>
      </c>
      <c r="E205" s="13" t="str">
        <f t="shared" si="38"/>
        <v xml:space="preserve">   </v>
      </c>
      <c r="F205" s="16" t="str">
        <f t="shared" si="39"/>
        <v xml:space="preserve"> </v>
      </c>
      <c r="G205" s="13" t="str">
        <f t="shared" si="40"/>
        <v xml:space="preserve">  </v>
      </c>
      <c r="H205" s="13" t="str">
        <f t="shared" si="41"/>
        <v xml:space="preserve"> </v>
      </c>
      <c r="I205" s="13" t="str">
        <f t="shared" si="42"/>
        <v xml:space="preserve"> </v>
      </c>
      <c r="J205" s="13" t="str">
        <f t="shared" si="43"/>
        <v xml:space="preserve"> </v>
      </c>
      <c r="L205" s="19" t="str">
        <f t="shared" si="48"/>
        <v xml:space="preserve"> </v>
      </c>
      <c r="M205" s="13" t="str">
        <f t="shared" si="49"/>
        <v xml:space="preserve"> </v>
      </c>
      <c r="N205" s="15" t="str">
        <f t="shared" si="50"/>
        <v xml:space="preserve"> </v>
      </c>
      <c r="O205" s="11" t="str">
        <f t="shared" si="51"/>
        <v xml:space="preserve"> </v>
      </c>
      <c r="P205" s="11" t="str">
        <f t="shared" si="52"/>
        <v xml:space="preserve"> </v>
      </c>
      <c r="R205" s="11" t="str">
        <f t="shared" si="53"/>
        <v xml:space="preserve"> </v>
      </c>
      <c r="U205" s="11" t="str">
        <f t="shared" si="44"/>
        <v xml:space="preserve"> </v>
      </c>
      <c r="V205" s="11" t="str">
        <f t="shared" si="45"/>
        <v xml:space="preserve"> </v>
      </c>
      <c r="Y205" s="11" t="str">
        <f t="shared" si="46"/>
        <v xml:space="preserve"> </v>
      </c>
    </row>
    <row r="206" spans="1:25">
      <c r="A206" s="23"/>
      <c r="C206" s="10" t="str">
        <f t="shared" si="47"/>
        <v xml:space="preserve"> </v>
      </c>
      <c r="D206" s="10" t="str">
        <f t="shared" si="37"/>
        <v xml:space="preserve"> </v>
      </c>
      <c r="E206" s="13" t="str">
        <f t="shared" si="38"/>
        <v xml:space="preserve">   </v>
      </c>
      <c r="F206" s="16" t="str">
        <f t="shared" si="39"/>
        <v xml:space="preserve"> </v>
      </c>
      <c r="G206" s="13" t="str">
        <f t="shared" si="40"/>
        <v xml:space="preserve">  </v>
      </c>
      <c r="H206" s="13" t="str">
        <f t="shared" si="41"/>
        <v xml:space="preserve"> </v>
      </c>
      <c r="I206" s="13" t="str">
        <f t="shared" si="42"/>
        <v xml:space="preserve"> </v>
      </c>
      <c r="J206" s="13" t="str">
        <f t="shared" si="43"/>
        <v xml:space="preserve"> </v>
      </c>
      <c r="L206" s="19" t="str">
        <f t="shared" si="48"/>
        <v xml:space="preserve"> </v>
      </c>
      <c r="M206" s="13" t="str">
        <f t="shared" si="49"/>
        <v xml:space="preserve"> </v>
      </c>
      <c r="N206" s="15" t="str">
        <f t="shared" si="50"/>
        <v xml:space="preserve"> </v>
      </c>
      <c r="O206" s="11" t="str">
        <f t="shared" si="51"/>
        <v xml:space="preserve"> </v>
      </c>
      <c r="P206" s="11" t="str">
        <f t="shared" si="52"/>
        <v xml:space="preserve"> </v>
      </c>
      <c r="R206" s="11" t="str">
        <f t="shared" si="53"/>
        <v xml:space="preserve"> </v>
      </c>
      <c r="U206" s="11" t="str">
        <f t="shared" si="44"/>
        <v xml:space="preserve"> </v>
      </c>
      <c r="V206" s="11" t="str">
        <f t="shared" si="45"/>
        <v xml:space="preserve"> </v>
      </c>
      <c r="Y206" s="11" t="str">
        <f t="shared" si="46"/>
        <v xml:space="preserve"> </v>
      </c>
    </row>
    <row r="207" spans="1:25">
      <c r="A207" s="23"/>
      <c r="C207" s="10" t="str">
        <f t="shared" si="47"/>
        <v xml:space="preserve"> </v>
      </c>
      <c r="D207" s="10" t="str">
        <f t="shared" si="37"/>
        <v xml:space="preserve"> </v>
      </c>
      <c r="E207" s="13" t="str">
        <f t="shared" si="38"/>
        <v xml:space="preserve">   </v>
      </c>
      <c r="F207" s="16" t="str">
        <f t="shared" si="39"/>
        <v xml:space="preserve"> </v>
      </c>
      <c r="G207" s="13" t="str">
        <f t="shared" si="40"/>
        <v xml:space="preserve">  </v>
      </c>
      <c r="H207" s="13" t="str">
        <f t="shared" si="41"/>
        <v xml:space="preserve"> </v>
      </c>
      <c r="I207" s="13" t="str">
        <f t="shared" si="42"/>
        <v xml:space="preserve"> </v>
      </c>
      <c r="J207" s="13" t="str">
        <f t="shared" si="43"/>
        <v xml:space="preserve"> </v>
      </c>
      <c r="L207" s="19" t="str">
        <f t="shared" si="48"/>
        <v xml:space="preserve"> </v>
      </c>
      <c r="M207" s="13" t="str">
        <f t="shared" si="49"/>
        <v xml:space="preserve"> </v>
      </c>
      <c r="N207" s="15" t="str">
        <f t="shared" si="50"/>
        <v xml:space="preserve"> </v>
      </c>
      <c r="O207" s="11" t="str">
        <f t="shared" si="51"/>
        <v xml:space="preserve"> </v>
      </c>
      <c r="P207" s="11" t="str">
        <f t="shared" si="52"/>
        <v xml:space="preserve"> </v>
      </c>
      <c r="R207" s="11" t="str">
        <f t="shared" si="53"/>
        <v xml:space="preserve"> </v>
      </c>
      <c r="U207" s="11" t="str">
        <f t="shared" si="44"/>
        <v xml:space="preserve"> </v>
      </c>
      <c r="V207" s="11" t="str">
        <f t="shared" si="45"/>
        <v xml:space="preserve"> </v>
      </c>
      <c r="Y207" s="11" t="str">
        <f t="shared" si="46"/>
        <v xml:space="preserve"> </v>
      </c>
    </row>
    <row r="208" spans="1:25">
      <c r="A208" s="23"/>
      <c r="C208" s="10" t="str">
        <f t="shared" si="47"/>
        <v xml:space="preserve"> </v>
      </c>
      <c r="D208" s="10" t="str">
        <f t="shared" si="37"/>
        <v xml:space="preserve"> </v>
      </c>
      <c r="E208" s="13" t="str">
        <f t="shared" si="38"/>
        <v xml:space="preserve">   </v>
      </c>
      <c r="F208" s="16" t="str">
        <f t="shared" si="39"/>
        <v xml:space="preserve"> </v>
      </c>
      <c r="G208" s="13" t="str">
        <f t="shared" si="40"/>
        <v xml:space="preserve">  </v>
      </c>
      <c r="H208" s="13" t="str">
        <f t="shared" si="41"/>
        <v xml:space="preserve"> </v>
      </c>
      <c r="I208" s="13" t="str">
        <f t="shared" si="42"/>
        <v xml:space="preserve"> </v>
      </c>
      <c r="J208" s="13" t="str">
        <f t="shared" si="43"/>
        <v xml:space="preserve"> </v>
      </c>
      <c r="L208" s="19" t="str">
        <f t="shared" si="48"/>
        <v xml:space="preserve"> </v>
      </c>
      <c r="M208" s="13" t="str">
        <f t="shared" si="49"/>
        <v xml:space="preserve"> </v>
      </c>
      <c r="N208" s="15" t="str">
        <f t="shared" si="50"/>
        <v xml:space="preserve"> </v>
      </c>
      <c r="O208" s="11" t="str">
        <f t="shared" si="51"/>
        <v xml:space="preserve"> </v>
      </c>
      <c r="P208" s="11" t="str">
        <f t="shared" si="52"/>
        <v xml:space="preserve"> </v>
      </c>
      <c r="R208" s="11" t="str">
        <f t="shared" si="53"/>
        <v xml:space="preserve"> </v>
      </c>
      <c r="U208" s="11" t="str">
        <f t="shared" si="44"/>
        <v xml:space="preserve"> </v>
      </c>
      <c r="V208" s="11" t="str">
        <f t="shared" si="45"/>
        <v xml:space="preserve"> </v>
      </c>
      <c r="Y208" s="11" t="str">
        <f t="shared" si="46"/>
        <v xml:space="preserve"> </v>
      </c>
    </row>
    <row r="209" spans="1:25">
      <c r="A209" s="23"/>
      <c r="C209" s="10" t="str">
        <f t="shared" si="47"/>
        <v xml:space="preserve"> </v>
      </c>
      <c r="D209" s="10" t="str">
        <f t="shared" si="37"/>
        <v xml:space="preserve"> </v>
      </c>
      <c r="E209" s="13" t="str">
        <f t="shared" si="38"/>
        <v xml:space="preserve">   </v>
      </c>
      <c r="F209" s="16" t="str">
        <f t="shared" si="39"/>
        <v xml:space="preserve"> </v>
      </c>
      <c r="G209" s="13" t="str">
        <f t="shared" si="40"/>
        <v xml:space="preserve">  </v>
      </c>
      <c r="H209" s="13" t="str">
        <f t="shared" si="41"/>
        <v xml:space="preserve"> </v>
      </c>
      <c r="I209" s="13" t="str">
        <f t="shared" si="42"/>
        <v xml:space="preserve"> </v>
      </c>
      <c r="J209" s="13" t="str">
        <f t="shared" si="43"/>
        <v xml:space="preserve"> </v>
      </c>
      <c r="L209" s="19" t="str">
        <f t="shared" si="48"/>
        <v xml:space="preserve"> </v>
      </c>
      <c r="M209" s="13" t="str">
        <f t="shared" si="49"/>
        <v xml:space="preserve"> </v>
      </c>
      <c r="N209" s="15" t="str">
        <f t="shared" si="50"/>
        <v xml:space="preserve"> </v>
      </c>
      <c r="O209" s="11" t="str">
        <f t="shared" si="51"/>
        <v xml:space="preserve"> </v>
      </c>
      <c r="P209" s="11" t="str">
        <f t="shared" si="52"/>
        <v xml:space="preserve"> </v>
      </c>
      <c r="R209" s="11" t="str">
        <f t="shared" si="53"/>
        <v xml:space="preserve"> </v>
      </c>
      <c r="U209" s="11" t="str">
        <f t="shared" si="44"/>
        <v xml:space="preserve"> </v>
      </c>
      <c r="V209" s="11" t="str">
        <f t="shared" si="45"/>
        <v xml:space="preserve"> </v>
      </c>
      <c r="Y209" s="11" t="str">
        <f t="shared" si="46"/>
        <v xml:space="preserve"> </v>
      </c>
    </row>
    <row r="210" spans="1:25">
      <c r="A210" s="23"/>
      <c r="C210" s="10" t="str">
        <f t="shared" si="47"/>
        <v xml:space="preserve"> </v>
      </c>
      <c r="D210" s="10" t="str">
        <f t="shared" si="37"/>
        <v xml:space="preserve"> </v>
      </c>
      <c r="E210" s="13" t="str">
        <f t="shared" si="38"/>
        <v xml:space="preserve">   </v>
      </c>
      <c r="F210" s="16" t="str">
        <f t="shared" si="39"/>
        <v xml:space="preserve"> </v>
      </c>
      <c r="G210" s="13" t="str">
        <f t="shared" si="40"/>
        <v xml:space="preserve">  </v>
      </c>
      <c r="H210" s="13" t="str">
        <f t="shared" si="41"/>
        <v xml:space="preserve"> </v>
      </c>
      <c r="I210" s="13" t="str">
        <f t="shared" si="42"/>
        <v xml:space="preserve"> </v>
      </c>
      <c r="J210" s="13" t="str">
        <f t="shared" si="43"/>
        <v xml:space="preserve"> </v>
      </c>
      <c r="L210" s="19" t="str">
        <f t="shared" si="48"/>
        <v xml:space="preserve"> </v>
      </c>
      <c r="M210" s="13" t="str">
        <f t="shared" si="49"/>
        <v xml:space="preserve"> </v>
      </c>
      <c r="N210" s="15" t="str">
        <f t="shared" si="50"/>
        <v xml:space="preserve"> </v>
      </c>
      <c r="O210" s="11" t="str">
        <f t="shared" si="51"/>
        <v xml:space="preserve"> </v>
      </c>
      <c r="P210" s="11" t="str">
        <f t="shared" si="52"/>
        <v xml:space="preserve"> </v>
      </c>
      <c r="R210" s="11" t="str">
        <f t="shared" si="53"/>
        <v xml:space="preserve"> </v>
      </c>
      <c r="U210" s="11" t="str">
        <f t="shared" si="44"/>
        <v xml:space="preserve"> </v>
      </c>
      <c r="V210" s="11" t="str">
        <f t="shared" si="45"/>
        <v xml:space="preserve"> </v>
      </c>
      <c r="Y210" s="11" t="str">
        <f t="shared" si="46"/>
        <v xml:space="preserve"> </v>
      </c>
    </row>
    <row r="211" spans="1:25">
      <c r="A211" s="23"/>
      <c r="C211" s="10" t="str">
        <f t="shared" si="47"/>
        <v xml:space="preserve"> </v>
      </c>
      <c r="D211" s="10" t="str">
        <f t="shared" si="37"/>
        <v xml:space="preserve"> </v>
      </c>
      <c r="E211" s="13" t="str">
        <f t="shared" si="38"/>
        <v xml:space="preserve">   </v>
      </c>
      <c r="F211" s="16" t="str">
        <f t="shared" si="39"/>
        <v xml:space="preserve"> </v>
      </c>
      <c r="G211" s="13" t="str">
        <f t="shared" si="40"/>
        <v xml:space="preserve">  </v>
      </c>
      <c r="H211" s="13" t="str">
        <f t="shared" si="41"/>
        <v xml:space="preserve"> </v>
      </c>
      <c r="I211" s="13" t="str">
        <f t="shared" si="42"/>
        <v xml:space="preserve"> </v>
      </c>
      <c r="J211" s="13" t="str">
        <f t="shared" si="43"/>
        <v xml:space="preserve"> </v>
      </c>
      <c r="L211" s="19" t="str">
        <f t="shared" si="48"/>
        <v xml:space="preserve"> </v>
      </c>
      <c r="M211" s="13" t="str">
        <f t="shared" si="49"/>
        <v xml:space="preserve"> </v>
      </c>
      <c r="N211" s="15" t="str">
        <f t="shared" si="50"/>
        <v xml:space="preserve"> </v>
      </c>
      <c r="O211" s="11" t="str">
        <f t="shared" si="51"/>
        <v xml:space="preserve"> </v>
      </c>
      <c r="P211" s="11" t="str">
        <f t="shared" si="52"/>
        <v xml:space="preserve"> </v>
      </c>
      <c r="R211" s="11" t="str">
        <f t="shared" si="53"/>
        <v xml:space="preserve"> </v>
      </c>
      <c r="U211" s="11" t="str">
        <f t="shared" si="44"/>
        <v xml:space="preserve"> </v>
      </c>
      <c r="V211" s="11" t="str">
        <f t="shared" si="45"/>
        <v xml:space="preserve"> </v>
      </c>
      <c r="Y211" s="11" t="str">
        <f t="shared" si="46"/>
        <v xml:space="preserve"> </v>
      </c>
    </row>
    <row r="212" spans="1:25">
      <c r="A212" s="23"/>
      <c r="C212" s="10" t="str">
        <f t="shared" si="47"/>
        <v xml:space="preserve"> </v>
      </c>
      <c r="D212" s="10" t="str">
        <f t="shared" si="37"/>
        <v xml:space="preserve"> </v>
      </c>
      <c r="E212" s="13" t="str">
        <f t="shared" si="38"/>
        <v xml:space="preserve">   </v>
      </c>
      <c r="F212" s="16" t="str">
        <f t="shared" si="39"/>
        <v xml:space="preserve"> </v>
      </c>
      <c r="G212" s="13" t="str">
        <f t="shared" si="40"/>
        <v xml:space="preserve">  </v>
      </c>
      <c r="H212" s="13" t="str">
        <f t="shared" si="41"/>
        <v xml:space="preserve"> </v>
      </c>
      <c r="I212" s="13" t="str">
        <f t="shared" si="42"/>
        <v xml:space="preserve"> </v>
      </c>
      <c r="J212" s="13" t="str">
        <f t="shared" si="43"/>
        <v xml:space="preserve"> </v>
      </c>
      <c r="L212" s="19" t="str">
        <f t="shared" si="48"/>
        <v xml:space="preserve"> </v>
      </c>
      <c r="M212" s="13" t="str">
        <f t="shared" si="49"/>
        <v xml:space="preserve"> </v>
      </c>
      <c r="N212" s="15" t="str">
        <f t="shared" si="50"/>
        <v xml:space="preserve"> </v>
      </c>
      <c r="O212" s="11" t="str">
        <f t="shared" si="51"/>
        <v xml:space="preserve"> </v>
      </c>
      <c r="P212" s="11" t="str">
        <f t="shared" si="52"/>
        <v xml:space="preserve"> </v>
      </c>
      <c r="R212" s="11" t="str">
        <f t="shared" si="53"/>
        <v xml:space="preserve"> </v>
      </c>
      <c r="U212" s="11" t="str">
        <f t="shared" si="44"/>
        <v xml:space="preserve"> </v>
      </c>
      <c r="V212" s="11" t="str">
        <f t="shared" si="45"/>
        <v xml:space="preserve"> </v>
      </c>
      <c r="Y212" s="11" t="str">
        <f t="shared" si="46"/>
        <v xml:space="preserve"> </v>
      </c>
    </row>
    <row r="213" spans="1:25">
      <c r="A213" s="23"/>
      <c r="C213" s="10" t="str">
        <f t="shared" si="47"/>
        <v xml:space="preserve"> </v>
      </c>
      <c r="D213" s="10" t="str">
        <f t="shared" si="37"/>
        <v xml:space="preserve"> </v>
      </c>
      <c r="E213" s="13" t="str">
        <f t="shared" si="38"/>
        <v xml:space="preserve">   </v>
      </c>
      <c r="F213" s="16" t="str">
        <f t="shared" si="39"/>
        <v xml:space="preserve"> </v>
      </c>
      <c r="G213" s="13" t="str">
        <f t="shared" si="40"/>
        <v xml:space="preserve">  </v>
      </c>
      <c r="H213" s="13" t="str">
        <f t="shared" si="41"/>
        <v xml:space="preserve"> </v>
      </c>
      <c r="I213" s="13" t="str">
        <f t="shared" si="42"/>
        <v xml:space="preserve"> </v>
      </c>
      <c r="J213" s="13" t="str">
        <f t="shared" si="43"/>
        <v xml:space="preserve"> </v>
      </c>
      <c r="L213" s="19" t="str">
        <f t="shared" si="48"/>
        <v xml:space="preserve"> </v>
      </c>
      <c r="M213" s="13" t="str">
        <f t="shared" si="49"/>
        <v xml:space="preserve"> </v>
      </c>
      <c r="N213" s="15" t="str">
        <f t="shared" si="50"/>
        <v xml:space="preserve"> </v>
      </c>
      <c r="O213" s="11" t="str">
        <f t="shared" si="51"/>
        <v xml:space="preserve"> </v>
      </c>
      <c r="P213" s="11" t="str">
        <f t="shared" si="52"/>
        <v xml:space="preserve"> </v>
      </c>
      <c r="R213" s="11" t="str">
        <f t="shared" si="53"/>
        <v xml:space="preserve"> </v>
      </c>
      <c r="U213" s="11" t="str">
        <f t="shared" si="44"/>
        <v xml:space="preserve"> </v>
      </c>
      <c r="V213" s="11" t="str">
        <f t="shared" si="45"/>
        <v xml:space="preserve"> </v>
      </c>
      <c r="Y213" s="11" t="str">
        <f t="shared" si="46"/>
        <v xml:space="preserve"> </v>
      </c>
    </row>
    <row r="214" spans="1:25">
      <c r="A214" s="23"/>
      <c r="C214" s="10" t="str">
        <f t="shared" si="47"/>
        <v xml:space="preserve"> </v>
      </c>
      <c r="D214" s="10" t="str">
        <f t="shared" si="37"/>
        <v xml:space="preserve"> </v>
      </c>
      <c r="E214" s="13" t="str">
        <f t="shared" si="38"/>
        <v xml:space="preserve">   </v>
      </c>
      <c r="F214" s="16" t="str">
        <f t="shared" si="39"/>
        <v xml:space="preserve"> </v>
      </c>
      <c r="G214" s="13" t="str">
        <f t="shared" si="40"/>
        <v xml:space="preserve">  </v>
      </c>
      <c r="H214" s="13" t="str">
        <f t="shared" si="41"/>
        <v xml:space="preserve"> </v>
      </c>
      <c r="I214" s="13" t="str">
        <f t="shared" si="42"/>
        <v xml:space="preserve"> </v>
      </c>
      <c r="J214" s="13" t="str">
        <f t="shared" si="43"/>
        <v xml:space="preserve"> </v>
      </c>
      <c r="L214" s="19" t="str">
        <f t="shared" si="48"/>
        <v xml:space="preserve"> </v>
      </c>
      <c r="M214" s="13" t="str">
        <f t="shared" si="49"/>
        <v xml:space="preserve"> </v>
      </c>
      <c r="N214" s="15" t="str">
        <f t="shared" si="50"/>
        <v xml:space="preserve"> </v>
      </c>
      <c r="O214" s="11" t="str">
        <f t="shared" si="51"/>
        <v xml:space="preserve"> </v>
      </c>
      <c r="P214" s="11" t="str">
        <f t="shared" si="52"/>
        <v xml:space="preserve"> </v>
      </c>
      <c r="R214" s="11" t="str">
        <f t="shared" si="53"/>
        <v xml:space="preserve"> </v>
      </c>
      <c r="U214" s="11" t="str">
        <f t="shared" si="44"/>
        <v xml:space="preserve"> </v>
      </c>
      <c r="V214" s="11" t="str">
        <f t="shared" si="45"/>
        <v xml:space="preserve"> </v>
      </c>
      <c r="Y214" s="11" t="str">
        <f t="shared" si="46"/>
        <v xml:space="preserve"> </v>
      </c>
    </row>
    <row r="215" spans="1:25">
      <c r="A215" s="23"/>
      <c r="C215" s="10" t="str">
        <f t="shared" si="47"/>
        <v xml:space="preserve"> </v>
      </c>
      <c r="D215" s="10" t="str">
        <f t="shared" si="37"/>
        <v xml:space="preserve"> </v>
      </c>
      <c r="E215" s="13" t="str">
        <f t="shared" si="38"/>
        <v xml:space="preserve">   </v>
      </c>
      <c r="F215" s="16" t="str">
        <f t="shared" si="39"/>
        <v xml:space="preserve"> </v>
      </c>
      <c r="G215" s="13" t="str">
        <f t="shared" si="40"/>
        <v xml:space="preserve">  </v>
      </c>
      <c r="H215" s="13" t="str">
        <f t="shared" si="41"/>
        <v xml:space="preserve"> </v>
      </c>
      <c r="I215" s="13" t="str">
        <f t="shared" si="42"/>
        <v xml:space="preserve"> </v>
      </c>
      <c r="J215" s="13" t="str">
        <f t="shared" si="43"/>
        <v xml:space="preserve"> </v>
      </c>
      <c r="L215" s="19" t="str">
        <f t="shared" si="48"/>
        <v xml:space="preserve"> </v>
      </c>
      <c r="M215" s="13" t="str">
        <f t="shared" si="49"/>
        <v xml:space="preserve"> </v>
      </c>
      <c r="N215" s="15" t="str">
        <f t="shared" si="50"/>
        <v xml:space="preserve"> </v>
      </c>
      <c r="O215" s="11" t="str">
        <f t="shared" si="51"/>
        <v xml:space="preserve"> </v>
      </c>
      <c r="P215" s="11" t="str">
        <f t="shared" si="52"/>
        <v xml:space="preserve"> </v>
      </c>
      <c r="R215" s="11" t="str">
        <f t="shared" si="53"/>
        <v xml:space="preserve"> </v>
      </c>
      <c r="U215" s="11" t="str">
        <f t="shared" si="44"/>
        <v xml:space="preserve"> </v>
      </c>
      <c r="V215" s="11" t="str">
        <f t="shared" si="45"/>
        <v xml:space="preserve"> </v>
      </c>
      <c r="Y215" s="11" t="str">
        <f t="shared" si="46"/>
        <v xml:space="preserve"> </v>
      </c>
    </row>
    <row r="216" spans="1:25">
      <c r="A216" s="23"/>
      <c r="C216" s="10" t="str">
        <f t="shared" si="47"/>
        <v xml:space="preserve"> </v>
      </c>
      <c r="D216" s="10" t="str">
        <f t="shared" si="37"/>
        <v xml:space="preserve"> </v>
      </c>
      <c r="E216" s="13" t="str">
        <f t="shared" si="38"/>
        <v xml:space="preserve">   </v>
      </c>
      <c r="F216" s="16" t="str">
        <f t="shared" si="39"/>
        <v xml:space="preserve"> </v>
      </c>
      <c r="G216" s="13" t="str">
        <f t="shared" si="40"/>
        <v xml:space="preserve">  </v>
      </c>
      <c r="H216" s="13" t="str">
        <f t="shared" si="41"/>
        <v xml:space="preserve"> </v>
      </c>
      <c r="I216" s="13" t="str">
        <f t="shared" si="42"/>
        <v xml:space="preserve"> </v>
      </c>
      <c r="J216" s="13" t="str">
        <f t="shared" si="43"/>
        <v xml:space="preserve"> </v>
      </c>
      <c r="L216" s="19" t="str">
        <f t="shared" si="48"/>
        <v xml:space="preserve"> </v>
      </c>
      <c r="M216" s="13" t="str">
        <f t="shared" si="49"/>
        <v xml:space="preserve"> </v>
      </c>
      <c r="N216" s="15" t="str">
        <f t="shared" si="50"/>
        <v xml:space="preserve"> </v>
      </c>
      <c r="O216" s="11" t="str">
        <f t="shared" si="51"/>
        <v xml:space="preserve"> </v>
      </c>
      <c r="P216" s="11" t="str">
        <f t="shared" si="52"/>
        <v xml:space="preserve"> </v>
      </c>
      <c r="R216" s="11" t="str">
        <f t="shared" si="53"/>
        <v xml:space="preserve"> </v>
      </c>
      <c r="U216" s="11" t="str">
        <f t="shared" si="44"/>
        <v xml:space="preserve"> </v>
      </c>
      <c r="V216" s="11" t="str">
        <f t="shared" si="45"/>
        <v xml:space="preserve"> </v>
      </c>
      <c r="Y216" s="11" t="str">
        <f t="shared" si="46"/>
        <v xml:space="preserve"> </v>
      </c>
    </row>
    <row r="217" spans="1:25">
      <c r="A217" s="23"/>
      <c r="C217" s="10" t="str">
        <f t="shared" si="47"/>
        <v xml:space="preserve"> </v>
      </c>
      <c r="D217" s="10" t="str">
        <f t="shared" si="37"/>
        <v xml:space="preserve"> </v>
      </c>
      <c r="E217" s="13" t="str">
        <f t="shared" si="38"/>
        <v xml:space="preserve">   </v>
      </c>
      <c r="F217" s="16" t="str">
        <f t="shared" si="39"/>
        <v xml:space="preserve"> </v>
      </c>
      <c r="G217" s="13" t="str">
        <f t="shared" si="40"/>
        <v xml:space="preserve">  </v>
      </c>
      <c r="H217" s="13" t="str">
        <f t="shared" si="41"/>
        <v xml:space="preserve"> </v>
      </c>
      <c r="I217" s="13" t="str">
        <f t="shared" si="42"/>
        <v xml:space="preserve"> </v>
      </c>
      <c r="J217" s="13" t="str">
        <f t="shared" si="43"/>
        <v xml:space="preserve"> </v>
      </c>
      <c r="L217" s="19" t="str">
        <f t="shared" si="48"/>
        <v xml:space="preserve"> </v>
      </c>
      <c r="M217" s="13" t="str">
        <f t="shared" si="49"/>
        <v xml:space="preserve"> </v>
      </c>
      <c r="N217" s="15" t="str">
        <f t="shared" si="50"/>
        <v xml:space="preserve"> </v>
      </c>
      <c r="O217" s="11" t="str">
        <f t="shared" si="51"/>
        <v xml:space="preserve"> </v>
      </c>
      <c r="P217" s="11" t="str">
        <f t="shared" si="52"/>
        <v xml:space="preserve"> </v>
      </c>
      <c r="R217" s="11" t="str">
        <f t="shared" si="53"/>
        <v xml:space="preserve"> </v>
      </c>
      <c r="U217" s="11" t="str">
        <f t="shared" si="44"/>
        <v xml:space="preserve"> </v>
      </c>
      <c r="V217" s="11" t="str">
        <f t="shared" si="45"/>
        <v xml:space="preserve"> </v>
      </c>
      <c r="Y217" s="11" t="str">
        <f t="shared" si="46"/>
        <v xml:space="preserve"> </v>
      </c>
    </row>
    <row r="218" spans="1:25">
      <c r="A218" s="23"/>
      <c r="C218" s="10" t="str">
        <f t="shared" si="47"/>
        <v xml:space="preserve"> </v>
      </c>
      <c r="D218" s="10" t="str">
        <f t="shared" si="37"/>
        <v xml:space="preserve"> </v>
      </c>
      <c r="E218" s="13" t="str">
        <f t="shared" si="38"/>
        <v xml:space="preserve">   </v>
      </c>
      <c r="F218" s="16" t="str">
        <f t="shared" si="39"/>
        <v xml:space="preserve"> </v>
      </c>
      <c r="G218" s="13" t="str">
        <f t="shared" si="40"/>
        <v xml:space="preserve">  </v>
      </c>
      <c r="H218" s="13" t="str">
        <f t="shared" si="41"/>
        <v xml:space="preserve"> </v>
      </c>
      <c r="I218" s="13" t="str">
        <f t="shared" si="42"/>
        <v xml:space="preserve"> </v>
      </c>
      <c r="J218" s="13" t="str">
        <f t="shared" si="43"/>
        <v xml:space="preserve"> </v>
      </c>
      <c r="L218" s="19" t="str">
        <f t="shared" si="48"/>
        <v xml:space="preserve"> </v>
      </c>
      <c r="M218" s="13" t="str">
        <f t="shared" si="49"/>
        <v xml:space="preserve"> </v>
      </c>
      <c r="N218" s="15" t="str">
        <f t="shared" si="50"/>
        <v xml:space="preserve"> </v>
      </c>
      <c r="O218" s="11" t="str">
        <f t="shared" si="51"/>
        <v xml:space="preserve"> </v>
      </c>
      <c r="P218" s="11" t="str">
        <f t="shared" si="52"/>
        <v xml:space="preserve"> </v>
      </c>
      <c r="R218" s="11" t="str">
        <f t="shared" si="53"/>
        <v xml:space="preserve"> </v>
      </c>
      <c r="U218" s="11" t="str">
        <f t="shared" si="44"/>
        <v xml:space="preserve"> </v>
      </c>
      <c r="V218" s="11" t="str">
        <f t="shared" si="45"/>
        <v xml:space="preserve"> </v>
      </c>
      <c r="Y218" s="11" t="str">
        <f t="shared" si="46"/>
        <v xml:space="preserve"> </v>
      </c>
    </row>
    <row r="219" spans="1:25">
      <c r="A219" s="23"/>
      <c r="C219" s="10" t="str">
        <f t="shared" si="47"/>
        <v xml:space="preserve"> </v>
      </c>
      <c r="D219" s="10" t="str">
        <f t="shared" si="37"/>
        <v xml:space="preserve"> </v>
      </c>
      <c r="E219" s="13" t="str">
        <f t="shared" si="38"/>
        <v xml:space="preserve">   </v>
      </c>
      <c r="F219" s="16" t="str">
        <f t="shared" si="39"/>
        <v xml:space="preserve"> </v>
      </c>
      <c r="G219" s="13" t="str">
        <f t="shared" si="40"/>
        <v xml:space="preserve">  </v>
      </c>
      <c r="H219" s="13" t="str">
        <f t="shared" si="41"/>
        <v xml:space="preserve"> </v>
      </c>
      <c r="I219" s="13" t="str">
        <f t="shared" si="42"/>
        <v xml:space="preserve"> </v>
      </c>
      <c r="J219" s="13" t="str">
        <f t="shared" si="43"/>
        <v xml:space="preserve"> </v>
      </c>
      <c r="L219" s="19" t="str">
        <f t="shared" si="48"/>
        <v xml:space="preserve"> </v>
      </c>
      <c r="M219" s="13" t="str">
        <f t="shared" si="49"/>
        <v xml:space="preserve"> </v>
      </c>
      <c r="N219" s="15" t="str">
        <f t="shared" si="50"/>
        <v xml:space="preserve"> </v>
      </c>
      <c r="O219" s="11" t="str">
        <f t="shared" si="51"/>
        <v xml:space="preserve"> </v>
      </c>
      <c r="P219" s="11" t="str">
        <f t="shared" si="52"/>
        <v xml:space="preserve"> </v>
      </c>
      <c r="R219" s="11" t="str">
        <f t="shared" si="53"/>
        <v xml:space="preserve"> </v>
      </c>
      <c r="U219" s="11" t="str">
        <f t="shared" si="44"/>
        <v xml:space="preserve"> </v>
      </c>
      <c r="V219" s="11" t="str">
        <f t="shared" si="45"/>
        <v xml:space="preserve"> </v>
      </c>
      <c r="Y219" s="11" t="str">
        <f t="shared" si="46"/>
        <v xml:space="preserve"> </v>
      </c>
    </row>
    <row r="220" spans="1:25">
      <c r="A220" s="23"/>
      <c r="C220" s="10" t="str">
        <f t="shared" si="47"/>
        <v xml:space="preserve"> </v>
      </c>
      <c r="D220" s="10" t="str">
        <f t="shared" si="37"/>
        <v xml:space="preserve"> </v>
      </c>
      <c r="E220" s="13" t="str">
        <f t="shared" si="38"/>
        <v xml:space="preserve">   </v>
      </c>
      <c r="F220" s="16" t="str">
        <f t="shared" si="39"/>
        <v xml:space="preserve"> </v>
      </c>
      <c r="G220" s="13" t="str">
        <f t="shared" si="40"/>
        <v xml:space="preserve">  </v>
      </c>
      <c r="H220" s="13" t="str">
        <f t="shared" si="41"/>
        <v xml:space="preserve"> </v>
      </c>
      <c r="I220" s="13" t="str">
        <f t="shared" si="42"/>
        <v xml:space="preserve"> </v>
      </c>
      <c r="J220" s="13" t="str">
        <f t="shared" si="43"/>
        <v xml:space="preserve"> </v>
      </c>
      <c r="L220" s="19" t="str">
        <f t="shared" si="48"/>
        <v xml:space="preserve"> </v>
      </c>
      <c r="M220" s="13" t="str">
        <f t="shared" si="49"/>
        <v xml:space="preserve"> </v>
      </c>
      <c r="N220" s="15" t="str">
        <f t="shared" si="50"/>
        <v xml:space="preserve"> </v>
      </c>
      <c r="O220" s="11" t="str">
        <f t="shared" si="51"/>
        <v xml:space="preserve"> </v>
      </c>
      <c r="P220" s="11" t="str">
        <f t="shared" si="52"/>
        <v xml:space="preserve"> </v>
      </c>
      <c r="R220" s="11" t="str">
        <f t="shared" si="53"/>
        <v xml:space="preserve"> </v>
      </c>
      <c r="U220" s="11" t="str">
        <f t="shared" si="44"/>
        <v xml:space="preserve"> </v>
      </c>
      <c r="V220" s="11" t="str">
        <f t="shared" si="45"/>
        <v xml:space="preserve"> </v>
      </c>
      <c r="Y220" s="11" t="str">
        <f t="shared" si="46"/>
        <v xml:space="preserve"> </v>
      </c>
    </row>
    <row r="221" spans="1:25">
      <c r="A221" s="23"/>
      <c r="C221" s="10" t="str">
        <f t="shared" si="47"/>
        <v xml:space="preserve"> </v>
      </c>
      <c r="D221" s="10" t="str">
        <f t="shared" si="37"/>
        <v xml:space="preserve"> </v>
      </c>
      <c r="E221" s="13" t="str">
        <f t="shared" si="38"/>
        <v xml:space="preserve">   </v>
      </c>
      <c r="F221" s="16" t="str">
        <f t="shared" si="39"/>
        <v xml:space="preserve"> </v>
      </c>
      <c r="G221" s="13" t="str">
        <f t="shared" si="40"/>
        <v xml:space="preserve">  </v>
      </c>
      <c r="H221" s="13" t="str">
        <f t="shared" si="41"/>
        <v xml:space="preserve"> </v>
      </c>
      <c r="I221" s="13" t="str">
        <f t="shared" si="42"/>
        <v xml:space="preserve"> </v>
      </c>
      <c r="J221" s="13" t="str">
        <f t="shared" si="43"/>
        <v xml:space="preserve"> </v>
      </c>
      <c r="L221" s="19" t="str">
        <f t="shared" si="48"/>
        <v xml:space="preserve"> </v>
      </c>
      <c r="M221" s="13" t="str">
        <f t="shared" si="49"/>
        <v xml:space="preserve"> </v>
      </c>
      <c r="N221" s="15" t="str">
        <f t="shared" si="50"/>
        <v xml:space="preserve"> </v>
      </c>
      <c r="O221" s="11" t="str">
        <f t="shared" si="51"/>
        <v xml:space="preserve"> </v>
      </c>
      <c r="P221" s="11" t="str">
        <f t="shared" si="52"/>
        <v xml:space="preserve"> </v>
      </c>
      <c r="R221" s="11" t="str">
        <f t="shared" si="53"/>
        <v xml:space="preserve"> </v>
      </c>
      <c r="U221" s="11" t="str">
        <f t="shared" si="44"/>
        <v xml:space="preserve"> </v>
      </c>
      <c r="V221" s="11" t="str">
        <f t="shared" si="45"/>
        <v xml:space="preserve"> </v>
      </c>
      <c r="Y221" s="11" t="str">
        <f t="shared" si="46"/>
        <v xml:space="preserve"> </v>
      </c>
    </row>
    <row r="222" spans="1:25">
      <c r="A222" s="23"/>
      <c r="C222" s="10" t="str">
        <f t="shared" si="47"/>
        <v xml:space="preserve"> </v>
      </c>
      <c r="D222" s="10" t="str">
        <f t="shared" si="37"/>
        <v xml:space="preserve"> </v>
      </c>
      <c r="E222" s="13" t="str">
        <f t="shared" si="38"/>
        <v xml:space="preserve">   </v>
      </c>
      <c r="F222" s="16" t="str">
        <f t="shared" si="39"/>
        <v xml:space="preserve"> </v>
      </c>
      <c r="G222" s="13" t="str">
        <f t="shared" si="40"/>
        <v xml:space="preserve">  </v>
      </c>
      <c r="H222" s="13" t="str">
        <f t="shared" si="41"/>
        <v xml:space="preserve"> </v>
      </c>
      <c r="I222" s="13" t="str">
        <f t="shared" si="42"/>
        <v xml:space="preserve"> </v>
      </c>
      <c r="J222" s="13" t="str">
        <f t="shared" si="43"/>
        <v xml:space="preserve"> </v>
      </c>
      <c r="L222" s="19" t="str">
        <f t="shared" si="48"/>
        <v xml:space="preserve"> </v>
      </c>
      <c r="M222" s="13" t="str">
        <f t="shared" si="49"/>
        <v xml:space="preserve"> </v>
      </c>
      <c r="N222" s="15" t="str">
        <f t="shared" si="50"/>
        <v xml:space="preserve"> </v>
      </c>
      <c r="O222" s="11" t="str">
        <f t="shared" si="51"/>
        <v xml:space="preserve"> </v>
      </c>
      <c r="P222" s="11" t="str">
        <f t="shared" si="52"/>
        <v xml:space="preserve"> </v>
      </c>
      <c r="R222" s="11" t="str">
        <f t="shared" si="53"/>
        <v xml:space="preserve"> </v>
      </c>
      <c r="U222" s="11" t="str">
        <f t="shared" si="44"/>
        <v xml:space="preserve"> </v>
      </c>
      <c r="V222" s="11" t="str">
        <f t="shared" si="45"/>
        <v xml:space="preserve"> </v>
      </c>
      <c r="Y222" s="11" t="str">
        <f t="shared" si="46"/>
        <v xml:space="preserve"> </v>
      </c>
    </row>
    <row r="223" spans="1:25">
      <c r="A223" s="23"/>
      <c r="C223" s="10" t="str">
        <f t="shared" si="47"/>
        <v xml:space="preserve"> </v>
      </c>
      <c r="D223" s="10" t="str">
        <f t="shared" si="37"/>
        <v xml:space="preserve"> </v>
      </c>
      <c r="E223" s="13" t="str">
        <f t="shared" si="38"/>
        <v xml:space="preserve">   </v>
      </c>
      <c r="F223" s="16" t="str">
        <f t="shared" si="39"/>
        <v xml:space="preserve"> </v>
      </c>
      <c r="G223" s="13" t="str">
        <f t="shared" si="40"/>
        <v xml:space="preserve">  </v>
      </c>
      <c r="H223" s="13" t="str">
        <f t="shared" si="41"/>
        <v xml:space="preserve"> </v>
      </c>
      <c r="I223" s="13" t="str">
        <f t="shared" si="42"/>
        <v xml:space="preserve"> </v>
      </c>
      <c r="J223" s="13" t="str">
        <f t="shared" si="43"/>
        <v xml:space="preserve"> </v>
      </c>
      <c r="L223" s="19" t="str">
        <f t="shared" si="48"/>
        <v xml:space="preserve"> </v>
      </c>
      <c r="M223" s="13" t="str">
        <f t="shared" si="49"/>
        <v xml:space="preserve"> </v>
      </c>
      <c r="N223" s="15" t="str">
        <f t="shared" si="50"/>
        <v xml:space="preserve"> </v>
      </c>
      <c r="O223" s="11" t="str">
        <f t="shared" si="51"/>
        <v xml:space="preserve"> </v>
      </c>
      <c r="P223" s="11" t="str">
        <f t="shared" si="52"/>
        <v xml:space="preserve"> </v>
      </c>
      <c r="R223" s="11" t="str">
        <f t="shared" si="53"/>
        <v xml:space="preserve"> </v>
      </c>
      <c r="U223" s="11" t="str">
        <f t="shared" si="44"/>
        <v xml:space="preserve"> </v>
      </c>
      <c r="V223" s="11" t="str">
        <f t="shared" si="45"/>
        <v xml:space="preserve"> </v>
      </c>
      <c r="Y223" s="11" t="str">
        <f t="shared" si="46"/>
        <v xml:space="preserve"> </v>
      </c>
    </row>
    <row r="224" spans="1:25">
      <c r="A224" s="23"/>
      <c r="C224" s="10" t="str">
        <f t="shared" si="47"/>
        <v xml:space="preserve"> </v>
      </c>
      <c r="D224" s="10" t="str">
        <f t="shared" si="37"/>
        <v xml:space="preserve"> </v>
      </c>
      <c r="E224" s="13" t="str">
        <f t="shared" si="38"/>
        <v xml:space="preserve">   </v>
      </c>
      <c r="F224" s="16" t="str">
        <f t="shared" si="39"/>
        <v xml:space="preserve"> </v>
      </c>
      <c r="G224" s="13" t="str">
        <f t="shared" si="40"/>
        <v xml:space="preserve">  </v>
      </c>
      <c r="H224" s="13" t="str">
        <f t="shared" si="41"/>
        <v xml:space="preserve"> </v>
      </c>
      <c r="I224" s="13" t="str">
        <f t="shared" si="42"/>
        <v xml:space="preserve"> </v>
      </c>
      <c r="J224" s="13" t="str">
        <f t="shared" si="43"/>
        <v xml:space="preserve"> </v>
      </c>
      <c r="L224" s="19" t="str">
        <f t="shared" si="48"/>
        <v xml:space="preserve"> </v>
      </c>
      <c r="M224" s="13" t="str">
        <f t="shared" si="49"/>
        <v xml:space="preserve"> </v>
      </c>
      <c r="N224" s="15" t="str">
        <f t="shared" si="50"/>
        <v xml:space="preserve"> </v>
      </c>
      <c r="O224" s="11" t="str">
        <f t="shared" si="51"/>
        <v xml:space="preserve"> </v>
      </c>
      <c r="P224" s="11" t="str">
        <f t="shared" si="52"/>
        <v xml:space="preserve"> </v>
      </c>
      <c r="R224" s="11" t="str">
        <f t="shared" si="53"/>
        <v xml:space="preserve"> </v>
      </c>
      <c r="U224" s="11" t="str">
        <f t="shared" si="44"/>
        <v xml:space="preserve"> </v>
      </c>
      <c r="V224" s="11" t="str">
        <f t="shared" si="45"/>
        <v xml:space="preserve"> </v>
      </c>
      <c r="Y224" s="11" t="str">
        <f t="shared" si="46"/>
        <v xml:space="preserve"> </v>
      </c>
    </row>
    <row r="225" spans="1:25">
      <c r="A225" s="23"/>
      <c r="C225" s="10" t="str">
        <f t="shared" si="47"/>
        <v xml:space="preserve"> </v>
      </c>
      <c r="D225" s="10" t="str">
        <f t="shared" si="37"/>
        <v xml:space="preserve"> </v>
      </c>
      <c r="E225" s="13" t="str">
        <f t="shared" si="38"/>
        <v xml:space="preserve">   </v>
      </c>
      <c r="F225" s="16" t="str">
        <f t="shared" si="39"/>
        <v xml:space="preserve"> </v>
      </c>
      <c r="G225" s="13" t="str">
        <f t="shared" si="40"/>
        <v xml:space="preserve">  </v>
      </c>
      <c r="H225" s="13" t="str">
        <f t="shared" si="41"/>
        <v xml:space="preserve"> </v>
      </c>
      <c r="I225" s="13" t="str">
        <f t="shared" si="42"/>
        <v xml:space="preserve"> </v>
      </c>
      <c r="J225" s="13" t="str">
        <f t="shared" si="43"/>
        <v xml:space="preserve"> </v>
      </c>
      <c r="L225" s="19" t="str">
        <f t="shared" si="48"/>
        <v xml:space="preserve"> </v>
      </c>
      <c r="M225" s="13" t="str">
        <f t="shared" si="49"/>
        <v xml:space="preserve"> </v>
      </c>
      <c r="N225" s="15" t="str">
        <f t="shared" si="50"/>
        <v xml:space="preserve"> </v>
      </c>
      <c r="O225" s="11" t="str">
        <f t="shared" si="51"/>
        <v xml:space="preserve"> </v>
      </c>
      <c r="P225" s="11" t="str">
        <f t="shared" si="52"/>
        <v xml:space="preserve"> </v>
      </c>
      <c r="R225" s="11" t="str">
        <f t="shared" si="53"/>
        <v xml:space="preserve"> </v>
      </c>
      <c r="U225" s="11" t="str">
        <f t="shared" si="44"/>
        <v xml:space="preserve"> </v>
      </c>
      <c r="V225" s="11" t="str">
        <f t="shared" si="45"/>
        <v xml:space="preserve"> </v>
      </c>
      <c r="Y225" s="11" t="str">
        <f t="shared" si="46"/>
        <v xml:space="preserve"> </v>
      </c>
    </row>
    <row r="226" spans="1:25">
      <c r="A226" s="23"/>
      <c r="C226" s="10" t="str">
        <f t="shared" si="47"/>
        <v xml:space="preserve"> </v>
      </c>
      <c r="D226" s="10" t="str">
        <f t="shared" si="37"/>
        <v xml:space="preserve"> </v>
      </c>
      <c r="E226" s="13" t="str">
        <f t="shared" si="38"/>
        <v xml:space="preserve">   </v>
      </c>
      <c r="F226" s="16" t="str">
        <f t="shared" si="39"/>
        <v xml:space="preserve"> </v>
      </c>
      <c r="G226" s="13" t="str">
        <f t="shared" si="40"/>
        <v xml:space="preserve">  </v>
      </c>
      <c r="H226" s="13" t="str">
        <f t="shared" si="41"/>
        <v xml:space="preserve"> </v>
      </c>
      <c r="I226" s="13" t="str">
        <f t="shared" si="42"/>
        <v xml:space="preserve"> </v>
      </c>
      <c r="J226" s="13" t="str">
        <f t="shared" si="43"/>
        <v xml:space="preserve"> </v>
      </c>
      <c r="L226" s="19" t="str">
        <f t="shared" si="48"/>
        <v xml:space="preserve"> </v>
      </c>
      <c r="M226" s="13" t="str">
        <f t="shared" si="49"/>
        <v xml:space="preserve"> </v>
      </c>
      <c r="N226" s="15" t="str">
        <f t="shared" si="50"/>
        <v xml:space="preserve"> </v>
      </c>
      <c r="O226" s="11" t="str">
        <f t="shared" si="51"/>
        <v xml:space="preserve"> </v>
      </c>
      <c r="P226" s="11" t="str">
        <f t="shared" si="52"/>
        <v xml:space="preserve"> </v>
      </c>
      <c r="R226" s="11" t="str">
        <f t="shared" si="53"/>
        <v xml:space="preserve"> </v>
      </c>
      <c r="U226" s="11" t="str">
        <f t="shared" si="44"/>
        <v xml:space="preserve"> </v>
      </c>
      <c r="V226" s="11" t="str">
        <f t="shared" si="45"/>
        <v xml:space="preserve"> </v>
      </c>
      <c r="Y226" s="11" t="str">
        <f t="shared" si="46"/>
        <v xml:space="preserve"> </v>
      </c>
    </row>
    <row r="227" spans="1:25">
      <c r="A227" s="23"/>
      <c r="C227" s="10" t="str">
        <f t="shared" si="47"/>
        <v xml:space="preserve"> </v>
      </c>
      <c r="D227" s="10" t="str">
        <f t="shared" si="37"/>
        <v xml:space="preserve"> </v>
      </c>
      <c r="E227" s="13" t="str">
        <f t="shared" si="38"/>
        <v xml:space="preserve">   </v>
      </c>
      <c r="F227" s="16" t="str">
        <f t="shared" si="39"/>
        <v xml:space="preserve"> </v>
      </c>
      <c r="G227" s="13" t="str">
        <f t="shared" si="40"/>
        <v xml:space="preserve">  </v>
      </c>
      <c r="H227" s="13" t="str">
        <f t="shared" si="41"/>
        <v xml:space="preserve"> </v>
      </c>
      <c r="I227" s="13" t="str">
        <f t="shared" si="42"/>
        <v xml:space="preserve"> </v>
      </c>
      <c r="J227" s="13" t="str">
        <f t="shared" si="43"/>
        <v xml:space="preserve"> </v>
      </c>
      <c r="L227" s="19" t="str">
        <f t="shared" si="48"/>
        <v xml:space="preserve"> </v>
      </c>
      <c r="M227" s="13" t="str">
        <f t="shared" si="49"/>
        <v xml:space="preserve"> </v>
      </c>
      <c r="N227" s="15" t="str">
        <f t="shared" si="50"/>
        <v xml:space="preserve"> </v>
      </c>
      <c r="O227" s="11" t="str">
        <f t="shared" si="51"/>
        <v xml:space="preserve"> </v>
      </c>
      <c r="P227" s="11" t="str">
        <f t="shared" si="52"/>
        <v xml:space="preserve"> </v>
      </c>
      <c r="R227" s="11" t="str">
        <f t="shared" si="53"/>
        <v xml:space="preserve"> </v>
      </c>
      <c r="U227" s="11" t="str">
        <f t="shared" si="44"/>
        <v xml:space="preserve"> </v>
      </c>
      <c r="V227" s="11" t="str">
        <f t="shared" si="45"/>
        <v xml:space="preserve"> </v>
      </c>
      <c r="Y227" s="11" t="str">
        <f t="shared" si="46"/>
        <v xml:space="preserve"> </v>
      </c>
    </row>
    <row r="228" spans="1:25">
      <c r="A228" s="23"/>
      <c r="C228" s="10" t="str">
        <f t="shared" si="47"/>
        <v xml:space="preserve"> </v>
      </c>
      <c r="D228" s="10" t="str">
        <f t="shared" si="37"/>
        <v xml:space="preserve"> </v>
      </c>
      <c r="E228" s="13" t="str">
        <f t="shared" si="38"/>
        <v xml:space="preserve">   </v>
      </c>
      <c r="F228" s="16" t="str">
        <f t="shared" si="39"/>
        <v xml:space="preserve"> </v>
      </c>
      <c r="G228" s="13" t="str">
        <f t="shared" si="40"/>
        <v xml:space="preserve">  </v>
      </c>
      <c r="H228" s="13" t="str">
        <f t="shared" si="41"/>
        <v xml:space="preserve"> </v>
      </c>
      <c r="I228" s="13" t="str">
        <f t="shared" si="42"/>
        <v xml:space="preserve"> </v>
      </c>
      <c r="J228" s="13" t="str">
        <f t="shared" si="43"/>
        <v xml:space="preserve"> </v>
      </c>
      <c r="L228" s="19" t="str">
        <f t="shared" si="48"/>
        <v xml:space="preserve"> </v>
      </c>
      <c r="M228" s="13" t="str">
        <f t="shared" si="49"/>
        <v xml:space="preserve"> </v>
      </c>
      <c r="N228" s="15" t="str">
        <f t="shared" si="50"/>
        <v xml:space="preserve"> </v>
      </c>
      <c r="O228" s="11" t="str">
        <f t="shared" si="51"/>
        <v xml:space="preserve"> </v>
      </c>
      <c r="P228" s="11" t="str">
        <f t="shared" si="52"/>
        <v xml:space="preserve"> </v>
      </c>
      <c r="R228" s="11" t="str">
        <f t="shared" si="53"/>
        <v xml:space="preserve"> </v>
      </c>
      <c r="U228" s="11" t="str">
        <f t="shared" si="44"/>
        <v xml:space="preserve"> </v>
      </c>
      <c r="V228" s="11" t="str">
        <f t="shared" si="45"/>
        <v xml:space="preserve"> </v>
      </c>
      <c r="Y228" s="11" t="str">
        <f t="shared" si="46"/>
        <v xml:space="preserve"> </v>
      </c>
    </row>
    <row r="229" spans="1:25">
      <c r="A229" s="23"/>
      <c r="C229" s="10" t="str">
        <f t="shared" si="47"/>
        <v xml:space="preserve"> </v>
      </c>
      <c r="D229" s="10" t="str">
        <f t="shared" si="37"/>
        <v xml:space="preserve"> </v>
      </c>
      <c r="E229" s="13" t="str">
        <f t="shared" si="38"/>
        <v xml:space="preserve">   </v>
      </c>
      <c r="F229" s="16" t="str">
        <f t="shared" si="39"/>
        <v xml:space="preserve"> </v>
      </c>
      <c r="G229" s="13" t="str">
        <f t="shared" si="40"/>
        <v xml:space="preserve">  </v>
      </c>
      <c r="H229" s="13" t="str">
        <f t="shared" si="41"/>
        <v xml:space="preserve"> </v>
      </c>
      <c r="I229" s="13" t="str">
        <f t="shared" si="42"/>
        <v xml:space="preserve"> </v>
      </c>
      <c r="J229" s="13" t="str">
        <f t="shared" si="43"/>
        <v xml:space="preserve"> </v>
      </c>
      <c r="L229" s="19" t="str">
        <f t="shared" si="48"/>
        <v xml:space="preserve"> </v>
      </c>
      <c r="M229" s="13" t="str">
        <f t="shared" si="49"/>
        <v xml:space="preserve"> </v>
      </c>
      <c r="N229" s="15" t="str">
        <f t="shared" si="50"/>
        <v xml:space="preserve"> </v>
      </c>
      <c r="O229" s="11" t="str">
        <f t="shared" si="51"/>
        <v xml:space="preserve"> </v>
      </c>
      <c r="P229" s="11" t="str">
        <f t="shared" si="52"/>
        <v xml:space="preserve"> </v>
      </c>
      <c r="R229" s="11" t="str">
        <f t="shared" si="53"/>
        <v xml:space="preserve"> </v>
      </c>
      <c r="U229" s="11" t="str">
        <f t="shared" si="44"/>
        <v xml:space="preserve"> </v>
      </c>
      <c r="V229" s="11" t="str">
        <f t="shared" si="45"/>
        <v xml:space="preserve"> </v>
      </c>
      <c r="Y229" s="11" t="str">
        <f t="shared" si="46"/>
        <v xml:space="preserve"> </v>
      </c>
    </row>
    <row r="230" spans="1:25">
      <c r="A230" s="23"/>
      <c r="C230" s="10" t="str">
        <f t="shared" si="47"/>
        <v xml:space="preserve"> </v>
      </c>
      <c r="D230" s="10" t="str">
        <f t="shared" si="37"/>
        <v xml:space="preserve"> </v>
      </c>
      <c r="E230" s="13" t="str">
        <f t="shared" si="38"/>
        <v xml:space="preserve">   </v>
      </c>
      <c r="F230" s="16" t="str">
        <f t="shared" si="39"/>
        <v xml:space="preserve"> </v>
      </c>
      <c r="G230" s="13" t="str">
        <f t="shared" si="40"/>
        <v xml:space="preserve">  </v>
      </c>
      <c r="H230" s="13" t="str">
        <f t="shared" si="41"/>
        <v xml:space="preserve"> </v>
      </c>
      <c r="I230" s="13" t="str">
        <f t="shared" si="42"/>
        <v xml:space="preserve"> </v>
      </c>
      <c r="J230" s="13" t="str">
        <f t="shared" si="43"/>
        <v xml:space="preserve"> </v>
      </c>
      <c r="L230" s="19" t="str">
        <f t="shared" si="48"/>
        <v xml:space="preserve"> </v>
      </c>
      <c r="M230" s="13" t="str">
        <f t="shared" si="49"/>
        <v xml:space="preserve"> </v>
      </c>
      <c r="N230" s="15" t="str">
        <f t="shared" si="50"/>
        <v xml:space="preserve"> </v>
      </c>
      <c r="O230" s="11" t="str">
        <f t="shared" si="51"/>
        <v xml:space="preserve"> </v>
      </c>
      <c r="P230" s="11" t="str">
        <f t="shared" si="52"/>
        <v xml:space="preserve"> </v>
      </c>
      <c r="R230" s="11" t="str">
        <f t="shared" si="53"/>
        <v xml:space="preserve"> </v>
      </c>
      <c r="U230" s="11" t="str">
        <f t="shared" si="44"/>
        <v xml:space="preserve"> </v>
      </c>
      <c r="V230" s="11" t="str">
        <f t="shared" si="45"/>
        <v xml:space="preserve"> </v>
      </c>
      <c r="Y230" s="11" t="str">
        <f t="shared" si="46"/>
        <v xml:space="preserve"> </v>
      </c>
    </row>
    <row r="231" spans="1:25">
      <c r="A231" s="23"/>
      <c r="C231" s="10" t="str">
        <f t="shared" si="47"/>
        <v xml:space="preserve"> </v>
      </c>
      <c r="D231" s="10" t="str">
        <f t="shared" si="37"/>
        <v xml:space="preserve"> </v>
      </c>
      <c r="E231" s="13" t="str">
        <f t="shared" si="38"/>
        <v xml:space="preserve">   </v>
      </c>
      <c r="F231" s="16" t="str">
        <f t="shared" si="39"/>
        <v xml:space="preserve"> </v>
      </c>
      <c r="G231" s="13" t="str">
        <f t="shared" si="40"/>
        <v xml:space="preserve">  </v>
      </c>
      <c r="H231" s="13" t="str">
        <f t="shared" si="41"/>
        <v xml:space="preserve"> </v>
      </c>
      <c r="I231" s="13" t="str">
        <f t="shared" si="42"/>
        <v xml:space="preserve"> </v>
      </c>
      <c r="J231" s="13" t="str">
        <f t="shared" si="43"/>
        <v xml:space="preserve"> </v>
      </c>
      <c r="L231" s="19" t="str">
        <f t="shared" si="48"/>
        <v xml:space="preserve"> </v>
      </c>
      <c r="M231" s="13" t="str">
        <f t="shared" si="49"/>
        <v xml:space="preserve"> </v>
      </c>
      <c r="N231" s="15" t="str">
        <f t="shared" si="50"/>
        <v xml:space="preserve"> </v>
      </c>
      <c r="O231" s="11" t="str">
        <f t="shared" si="51"/>
        <v xml:space="preserve"> </v>
      </c>
      <c r="P231" s="11" t="str">
        <f t="shared" si="52"/>
        <v xml:space="preserve"> </v>
      </c>
      <c r="R231" s="11" t="str">
        <f t="shared" si="53"/>
        <v xml:space="preserve"> </v>
      </c>
      <c r="U231" s="11" t="str">
        <f t="shared" si="44"/>
        <v xml:space="preserve"> </v>
      </c>
      <c r="V231" s="11" t="str">
        <f t="shared" si="45"/>
        <v xml:space="preserve"> </v>
      </c>
      <c r="Y231" s="11" t="str">
        <f t="shared" si="46"/>
        <v xml:space="preserve"> </v>
      </c>
    </row>
    <row r="232" spans="1:25">
      <c r="A232" s="23"/>
      <c r="C232" s="10" t="str">
        <f t="shared" ref="C232:C263" si="54">IF(ISBLANK(A232)," ",VLOOKUP(A232,klp,2,FALSE))</f>
        <v xml:space="preserve"> </v>
      </c>
      <c r="D232" s="10" t="str">
        <f t="shared" si="37"/>
        <v xml:space="preserve"> </v>
      </c>
      <c r="E232" s="13" t="str">
        <f t="shared" si="38"/>
        <v xml:space="preserve">   </v>
      </c>
      <c r="F232" s="16" t="str">
        <f t="shared" si="39"/>
        <v xml:space="preserve"> </v>
      </c>
      <c r="G232" s="13" t="str">
        <f t="shared" si="40"/>
        <v xml:space="preserve">  </v>
      </c>
      <c r="H232" s="13" t="str">
        <f t="shared" si="41"/>
        <v xml:space="preserve"> </v>
      </c>
      <c r="I232" s="13" t="str">
        <f t="shared" si="42"/>
        <v xml:space="preserve"> </v>
      </c>
      <c r="J232" s="13" t="str">
        <f t="shared" si="43"/>
        <v xml:space="preserve"> </v>
      </c>
      <c r="L232" s="19" t="str">
        <f t="shared" si="48"/>
        <v xml:space="preserve"> </v>
      </c>
      <c r="M232" s="13" t="str">
        <f t="shared" si="49"/>
        <v xml:space="preserve"> </v>
      </c>
      <c r="N232" s="15" t="str">
        <f t="shared" si="50"/>
        <v xml:space="preserve"> </v>
      </c>
      <c r="O232" s="11" t="str">
        <f t="shared" si="51"/>
        <v xml:space="preserve"> </v>
      </c>
      <c r="P232" s="11" t="str">
        <f t="shared" si="52"/>
        <v xml:space="preserve"> </v>
      </c>
      <c r="R232" s="11" t="str">
        <f t="shared" si="53"/>
        <v xml:space="preserve"> </v>
      </c>
      <c r="U232" s="11" t="str">
        <f t="shared" si="44"/>
        <v xml:space="preserve"> </v>
      </c>
      <c r="V232" s="11" t="str">
        <f t="shared" si="45"/>
        <v xml:space="preserve"> </v>
      </c>
      <c r="Y232" s="11" t="str">
        <f t="shared" si="46"/>
        <v xml:space="preserve"> </v>
      </c>
    </row>
    <row r="233" spans="1:25">
      <c r="A233" s="23"/>
      <c r="C233" s="10" t="str">
        <f t="shared" si="54"/>
        <v xml:space="preserve"> </v>
      </c>
      <c r="D233" s="10" t="str">
        <f t="shared" si="37"/>
        <v xml:space="preserve"> </v>
      </c>
      <c r="E233" s="13" t="str">
        <f t="shared" si="38"/>
        <v xml:space="preserve">   </v>
      </c>
      <c r="F233" s="16" t="str">
        <f t="shared" si="39"/>
        <v xml:space="preserve"> </v>
      </c>
      <c r="G233" s="13" t="str">
        <f t="shared" si="40"/>
        <v xml:space="preserve">  </v>
      </c>
      <c r="H233" s="13" t="str">
        <f t="shared" si="41"/>
        <v xml:space="preserve"> </v>
      </c>
      <c r="I233" s="13" t="str">
        <f t="shared" si="42"/>
        <v xml:space="preserve"> </v>
      </c>
      <c r="J233" s="13" t="str">
        <f t="shared" si="43"/>
        <v xml:space="preserve"> </v>
      </c>
      <c r="L233" s="19" t="str">
        <f t="shared" ref="L233:L264" si="55">IF(ISBLANK(A233)," ",VLOOKUP(A233,klp,3,FALSE))</f>
        <v xml:space="preserve"> </v>
      </c>
      <c r="M233" s="13" t="str">
        <f t="shared" ref="M233:M264" si="56">IF(ISBLANK(A233)," ",VLOOKUP(A233,klp,4,FALSE))</f>
        <v xml:space="preserve"> </v>
      </c>
      <c r="N233" s="15" t="str">
        <f t="shared" ref="N233:N264" si="57">IF(ISBLANK(A233)," ",VLOOKUP(A233,klp,5,FALSE))</f>
        <v xml:space="preserve"> </v>
      </c>
      <c r="O233" s="11" t="str">
        <f t="shared" ref="O233:O264" si="58">IF(ISBLANK(A233)," ",VLOOKUP(A233,klp,6,FALSE))</f>
        <v xml:space="preserve"> </v>
      </c>
      <c r="P233" s="11" t="str">
        <f t="shared" ref="P233:P264" si="59">IF(ISBLANK(A233)," ",VLOOKUP(A233,klp,7,FALSE))</f>
        <v xml:space="preserve"> </v>
      </c>
      <c r="R233" s="11" t="str">
        <f t="shared" ref="R233:R264" si="60">IF(ISBLANK(A233)," ",VLOOKUP(A233,klp,9,FALSE))</f>
        <v xml:space="preserve"> </v>
      </c>
      <c r="U233" s="11" t="str">
        <f t="shared" si="44"/>
        <v xml:space="preserve"> </v>
      </c>
      <c r="V233" s="11" t="str">
        <f t="shared" si="45"/>
        <v xml:space="preserve"> </v>
      </c>
      <c r="Y233" s="11" t="str">
        <f t="shared" si="46"/>
        <v xml:space="preserve"> </v>
      </c>
    </row>
    <row r="234" spans="1:25">
      <c r="A234" s="23"/>
      <c r="C234" s="10" t="str">
        <f t="shared" si="54"/>
        <v xml:space="preserve"> </v>
      </c>
      <c r="D234" s="10" t="str">
        <f t="shared" si="37"/>
        <v xml:space="preserve"> </v>
      </c>
      <c r="E234" s="13" t="str">
        <f t="shared" si="38"/>
        <v xml:space="preserve">   </v>
      </c>
      <c r="F234" s="16" t="str">
        <f t="shared" si="39"/>
        <v xml:space="preserve"> </v>
      </c>
      <c r="G234" s="13" t="str">
        <f t="shared" si="40"/>
        <v xml:space="preserve">  </v>
      </c>
      <c r="H234" s="13" t="str">
        <f t="shared" si="41"/>
        <v xml:space="preserve"> </v>
      </c>
      <c r="I234" s="13" t="str">
        <f t="shared" si="42"/>
        <v xml:space="preserve"> </v>
      </c>
      <c r="J234" s="13" t="str">
        <f t="shared" si="43"/>
        <v xml:space="preserve"> </v>
      </c>
      <c r="L234" s="19" t="str">
        <f t="shared" si="55"/>
        <v xml:space="preserve"> </v>
      </c>
      <c r="M234" s="13" t="str">
        <f t="shared" si="56"/>
        <v xml:space="preserve"> </v>
      </c>
      <c r="N234" s="15" t="str">
        <f t="shared" si="57"/>
        <v xml:space="preserve"> </v>
      </c>
      <c r="O234" s="11" t="str">
        <f t="shared" si="58"/>
        <v xml:space="preserve"> </v>
      </c>
      <c r="P234" s="11" t="str">
        <f t="shared" si="59"/>
        <v xml:space="preserve"> </v>
      </c>
      <c r="R234" s="11" t="str">
        <f t="shared" si="60"/>
        <v xml:space="preserve"> </v>
      </c>
      <c r="U234" s="11" t="str">
        <f t="shared" si="44"/>
        <v xml:space="preserve"> </v>
      </c>
      <c r="V234" s="11" t="str">
        <f t="shared" si="45"/>
        <v xml:space="preserve"> </v>
      </c>
      <c r="Y234" s="11" t="str">
        <f t="shared" si="46"/>
        <v xml:space="preserve"> </v>
      </c>
    </row>
    <row r="235" spans="1:25">
      <c r="A235" s="23"/>
      <c r="C235" s="10" t="str">
        <f t="shared" si="54"/>
        <v xml:space="preserve"> </v>
      </c>
      <c r="D235" s="10" t="str">
        <f t="shared" si="37"/>
        <v xml:space="preserve"> </v>
      </c>
      <c r="E235" s="13" t="str">
        <f t="shared" si="38"/>
        <v xml:space="preserve">   </v>
      </c>
      <c r="F235" s="16" t="str">
        <f t="shared" si="39"/>
        <v xml:space="preserve"> </v>
      </c>
      <c r="G235" s="13" t="str">
        <f t="shared" si="40"/>
        <v xml:space="preserve">  </v>
      </c>
      <c r="H235" s="13" t="str">
        <f t="shared" si="41"/>
        <v xml:space="preserve"> </v>
      </c>
      <c r="I235" s="13" t="str">
        <f t="shared" si="42"/>
        <v xml:space="preserve"> </v>
      </c>
      <c r="J235" s="13" t="str">
        <f t="shared" si="43"/>
        <v xml:space="preserve"> </v>
      </c>
      <c r="L235" s="19" t="str">
        <f t="shared" si="55"/>
        <v xml:space="preserve"> </v>
      </c>
      <c r="M235" s="13" t="str">
        <f t="shared" si="56"/>
        <v xml:space="preserve"> </v>
      </c>
      <c r="N235" s="15" t="str">
        <f t="shared" si="57"/>
        <v xml:space="preserve"> </v>
      </c>
      <c r="O235" s="11" t="str">
        <f t="shared" si="58"/>
        <v xml:space="preserve"> </v>
      </c>
      <c r="P235" s="11" t="str">
        <f t="shared" si="59"/>
        <v xml:space="preserve"> </v>
      </c>
      <c r="R235" s="11" t="str">
        <f t="shared" si="60"/>
        <v xml:space="preserve"> </v>
      </c>
      <c r="U235" s="11" t="str">
        <f t="shared" si="44"/>
        <v xml:space="preserve"> </v>
      </c>
      <c r="V235" s="11" t="str">
        <f t="shared" si="45"/>
        <v xml:space="preserve"> </v>
      </c>
      <c r="Y235" s="11" t="str">
        <f t="shared" si="46"/>
        <v xml:space="preserve"> </v>
      </c>
    </row>
    <row r="236" spans="1:25">
      <c r="A236" s="23"/>
      <c r="C236" s="10" t="str">
        <f t="shared" si="54"/>
        <v xml:space="preserve"> </v>
      </c>
      <c r="D236" s="10" t="str">
        <f t="shared" si="37"/>
        <v xml:space="preserve"> </v>
      </c>
      <c r="E236" s="13" t="str">
        <f t="shared" si="38"/>
        <v xml:space="preserve">   </v>
      </c>
      <c r="F236" s="16" t="str">
        <f t="shared" si="39"/>
        <v xml:space="preserve"> </v>
      </c>
      <c r="G236" s="13" t="str">
        <f t="shared" si="40"/>
        <v xml:space="preserve">  </v>
      </c>
      <c r="H236" s="13" t="str">
        <f t="shared" si="41"/>
        <v xml:space="preserve"> </v>
      </c>
      <c r="I236" s="13" t="str">
        <f t="shared" si="42"/>
        <v xml:space="preserve"> </v>
      </c>
      <c r="J236" s="13" t="str">
        <f t="shared" si="43"/>
        <v xml:space="preserve"> </v>
      </c>
      <c r="L236" s="19" t="str">
        <f t="shared" si="55"/>
        <v xml:space="preserve"> </v>
      </c>
      <c r="M236" s="13" t="str">
        <f t="shared" si="56"/>
        <v xml:space="preserve"> </v>
      </c>
      <c r="N236" s="15" t="str">
        <f t="shared" si="57"/>
        <v xml:space="preserve"> </v>
      </c>
      <c r="O236" s="11" t="str">
        <f t="shared" si="58"/>
        <v xml:space="preserve"> </v>
      </c>
      <c r="P236" s="11" t="str">
        <f t="shared" si="59"/>
        <v xml:space="preserve"> </v>
      </c>
      <c r="R236" s="11" t="str">
        <f t="shared" si="60"/>
        <v xml:space="preserve"> </v>
      </c>
      <c r="U236" s="11" t="str">
        <f t="shared" si="44"/>
        <v xml:space="preserve"> </v>
      </c>
      <c r="V236" s="11" t="str">
        <f t="shared" si="45"/>
        <v xml:space="preserve"> </v>
      </c>
      <c r="Y236" s="11" t="str">
        <f t="shared" si="46"/>
        <v xml:space="preserve"> </v>
      </c>
    </row>
    <row r="237" spans="1:25">
      <c r="A237" s="23"/>
      <c r="C237" s="10" t="str">
        <f t="shared" si="54"/>
        <v xml:space="preserve"> </v>
      </c>
      <c r="D237" s="10" t="str">
        <f t="shared" si="37"/>
        <v xml:space="preserve"> </v>
      </c>
      <c r="E237" s="13" t="str">
        <f t="shared" si="38"/>
        <v xml:space="preserve">   </v>
      </c>
      <c r="F237" s="16" t="str">
        <f t="shared" si="39"/>
        <v xml:space="preserve"> </v>
      </c>
      <c r="G237" s="13" t="str">
        <f t="shared" si="40"/>
        <v xml:space="preserve">  </v>
      </c>
      <c r="H237" s="13" t="str">
        <f t="shared" si="41"/>
        <v xml:space="preserve"> </v>
      </c>
      <c r="I237" s="13" t="str">
        <f t="shared" si="42"/>
        <v xml:space="preserve"> </v>
      </c>
      <c r="J237" s="13" t="str">
        <f t="shared" si="43"/>
        <v xml:space="preserve"> </v>
      </c>
      <c r="L237" s="19" t="str">
        <f t="shared" si="55"/>
        <v xml:space="preserve"> </v>
      </c>
      <c r="M237" s="13" t="str">
        <f t="shared" si="56"/>
        <v xml:space="preserve"> </v>
      </c>
      <c r="N237" s="15" t="str">
        <f t="shared" si="57"/>
        <v xml:space="preserve"> </v>
      </c>
      <c r="O237" s="11" t="str">
        <f t="shared" si="58"/>
        <v xml:space="preserve"> </v>
      </c>
      <c r="P237" s="11" t="str">
        <f t="shared" si="59"/>
        <v xml:space="preserve"> </v>
      </c>
      <c r="R237" s="11" t="str">
        <f t="shared" si="60"/>
        <v xml:space="preserve"> </v>
      </c>
      <c r="U237" s="11" t="str">
        <f t="shared" si="44"/>
        <v xml:space="preserve"> </v>
      </c>
      <c r="V237" s="11" t="str">
        <f t="shared" si="45"/>
        <v xml:space="preserve"> </v>
      </c>
      <c r="Y237" s="11" t="str">
        <f t="shared" si="46"/>
        <v xml:space="preserve"> </v>
      </c>
    </row>
    <row r="238" spans="1:25">
      <c r="A238" s="23"/>
      <c r="C238" s="10" t="str">
        <f t="shared" si="54"/>
        <v xml:space="preserve"> </v>
      </c>
      <c r="D238" s="10" t="str">
        <f t="shared" si="37"/>
        <v xml:space="preserve"> </v>
      </c>
      <c r="E238" s="13" t="str">
        <f t="shared" si="38"/>
        <v xml:space="preserve">   </v>
      </c>
      <c r="F238" s="16" t="str">
        <f t="shared" si="39"/>
        <v xml:space="preserve"> </v>
      </c>
      <c r="G238" s="13" t="str">
        <f t="shared" si="40"/>
        <v xml:space="preserve">  </v>
      </c>
      <c r="H238" s="13" t="str">
        <f t="shared" si="41"/>
        <v xml:space="preserve"> </v>
      </c>
      <c r="I238" s="13" t="str">
        <f t="shared" si="42"/>
        <v xml:space="preserve"> </v>
      </c>
      <c r="J238" s="13" t="str">
        <f t="shared" si="43"/>
        <v xml:space="preserve"> </v>
      </c>
      <c r="L238" s="19" t="str">
        <f t="shared" si="55"/>
        <v xml:space="preserve"> </v>
      </c>
      <c r="M238" s="13" t="str">
        <f t="shared" si="56"/>
        <v xml:space="preserve"> </v>
      </c>
      <c r="N238" s="15" t="str">
        <f t="shared" si="57"/>
        <v xml:space="preserve"> </v>
      </c>
      <c r="O238" s="11" t="str">
        <f t="shared" si="58"/>
        <v xml:space="preserve"> </v>
      </c>
      <c r="P238" s="11" t="str">
        <f t="shared" si="59"/>
        <v xml:space="preserve"> </v>
      </c>
      <c r="R238" s="11" t="str">
        <f t="shared" si="60"/>
        <v xml:space="preserve"> </v>
      </c>
      <c r="U238" s="11" t="str">
        <f t="shared" si="44"/>
        <v xml:space="preserve"> </v>
      </c>
      <c r="V238" s="11" t="str">
        <f t="shared" si="45"/>
        <v xml:space="preserve"> </v>
      </c>
      <c r="Y238" s="11" t="str">
        <f t="shared" si="46"/>
        <v xml:space="preserve"> </v>
      </c>
    </row>
    <row r="239" spans="1:25">
      <c r="A239" s="23"/>
      <c r="C239" s="10" t="str">
        <f t="shared" si="54"/>
        <v xml:space="preserve"> </v>
      </c>
      <c r="D239" s="10" t="str">
        <f t="shared" si="37"/>
        <v xml:space="preserve"> </v>
      </c>
      <c r="E239" s="13" t="str">
        <f t="shared" si="38"/>
        <v xml:space="preserve">   </v>
      </c>
      <c r="F239" s="16" t="str">
        <f t="shared" si="39"/>
        <v xml:space="preserve"> </v>
      </c>
      <c r="G239" s="13" t="str">
        <f t="shared" si="40"/>
        <v xml:space="preserve">  </v>
      </c>
      <c r="H239" s="13" t="str">
        <f t="shared" si="41"/>
        <v xml:space="preserve"> </v>
      </c>
      <c r="I239" s="13" t="str">
        <f t="shared" si="42"/>
        <v xml:space="preserve"> </v>
      </c>
      <c r="J239" s="13" t="str">
        <f t="shared" si="43"/>
        <v xml:space="preserve"> </v>
      </c>
      <c r="L239" s="19" t="str">
        <f t="shared" si="55"/>
        <v xml:space="preserve"> </v>
      </c>
      <c r="M239" s="13" t="str">
        <f t="shared" si="56"/>
        <v xml:space="preserve"> </v>
      </c>
      <c r="N239" s="15" t="str">
        <f t="shared" si="57"/>
        <v xml:space="preserve"> </v>
      </c>
      <c r="O239" s="11" t="str">
        <f t="shared" si="58"/>
        <v xml:space="preserve"> </v>
      </c>
      <c r="P239" s="11" t="str">
        <f t="shared" si="59"/>
        <v xml:space="preserve"> </v>
      </c>
      <c r="R239" s="11" t="str">
        <f t="shared" si="60"/>
        <v xml:space="preserve"> </v>
      </c>
      <c r="U239" s="11" t="str">
        <f t="shared" si="44"/>
        <v xml:space="preserve"> </v>
      </c>
      <c r="V239" s="11" t="str">
        <f t="shared" si="45"/>
        <v xml:space="preserve"> </v>
      </c>
      <c r="Y239" s="11" t="str">
        <f t="shared" si="46"/>
        <v xml:space="preserve"> </v>
      </c>
    </row>
    <row r="240" spans="1:25">
      <c r="A240" s="23"/>
      <c r="C240" s="10" t="str">
        <f t="shared" si="54"/>
        <v xml:space="preserve"> </v>
      </c>
      <c r="D240" s="10" t="str">
        <f t="shared" si="37"/>
        <v xml:space="preserve"> </v>
      </c>
      <c r="E240" s="13" t="str">
        <f t="shared" si="38"/>
        <v xml:space="preserve">   </v>
      </c>
      <c r="F240" s="16" t="str">
        <f t="shared" si="39"/>
        <v xml:space="preserve"> </v>
      </c>
      <c r="G240" s="13" t="str">
        <f t="shared" si="40"/>
        <v xml:space="preserve">  </v>
      </c>
      <c r="H240" s="13" t="str">
        <f t="shared" si="41"/>
        <v xml:space="preserve"> </v>
      </c>
      <c r="I240" s="13" t="str">
        <f t="shared" si="42"/>
        <v xml:space="preserve"> </v>
      </c>
      <c r="J240" s="13" t="str">
        <f t="shared" si="43"/>
        <v xml:space="preserve"> </v>
      </c>
      <c r="L240" s="19" t="str">
        <f t="shared" si="55"/>
        <v xml:space="preserve"> </v>
      </c>
      <c r="M240" s="13" t="str">
        <f t="shared" si="56"/>
        <v xml:space="preserve"> </v>
      </c>
      <c r="N240" s="15" t="str">
        <f t="shared" si="57"/>
        <v xml:space="preserve"> </v>
      </c>
      <c r="O240" s="11" t="str">
        <f t="shared" si="58"/>
        <v xml:space="preserve"> </v>
      </c>
      <c r="P240" s="11" t="str">
        <f t="shared" si="59"/>
        <v xml:space="preserve"> </v>
      </c>
      <c r="R240" s="11" t="str">
        <f t="shared" si="60"/>
        <v xml:space="preserve"> </v>
      </c>
      <c r="U240" s="11" t="str">
        <f t="shared" si="44"/>
        <v xml:space="preserve"> </v>
      </c>
      <c r="V240" s="11" t="str">
        <f t="shared" si="45"/>
        <v xml:space="preserve"> </v>
      </c>
      <c r="Y240" s="11" t="str">
        <f t="shared" si="46"/>
        <v xml:space="preserve"> </v>
      </c>
    </row>
    <row r="241" spans="1:25">
      <c r="A241" s="23"/>
      <c r="C241" s="10" t="str">
        <f t="shared" si="54"/>
        <v xml:space="preserve"> </v>
      </c>
      <c r="D241" s="10" t="str">
        <f t="shared" si="37"/>
        <v xml:space="preserve"> </v>
      </c>
      <c r="E241" s="13" t="str">
        <f t="shared" si="38"/>
        <v xml:space="preserve">   </v>
      </c>
      <c r="F241" s="16" t="str">
        <f t="shared" si="39"/>
        <v xml:space="preserve"> </v>
      </c>
      <c r="G241" s="13" t="str">
        <f t="shared" si="40"/>
        <v xml:space="preserve">  </v>
      </c>
      <c r="H241" s="13" t="str">
        <f t="shared" si="41"/>
        <v xml:space="preserve"> </v>
      </c>
      <c r="I241" s="13" t="str">
        <f t="shared" si="42"/>
        <v xml:space="preserve"> </v>
      </c>
      <c r="J241" s="13" t="str">
        <f t="shared" si="43"/>
        <v xml:space="preserve"> </v>
      </c>
      <c r="L241" s="19" t="str">
        <f t="shared" si="55"/>
        <v xml:space="preserve"> </v>
      </c>
      <c r="M241" s="13" t="str">
        <f t="shared" si="56"/>
        <v xml:space="preserve"> </v>
      </c>
      <c r="N241" s="15" t="str">
        <f t="shared" si="57"/>
        <v xml:space="preserve"> </v>
      </c>
      <c r="O241" s="11" t="str">
        <f t="shared" si="58"/>
        <v xml:space="preserve"> </v>
      </c>
      <c r="P241" s="11" t="str">
        <f t="shared" si="59"/>
        <v xml:space="preserve"> </v>
      </c>
      <c r="R241" s="11" t="str">
        <f t="shared" si="60"/>
        <v xml:space="preserve"> </v>
      </c>
      <c r="U241" s="11" t="str">
        <f t="shared" si="44"/>
        <v xml:space="preserve"> </v>
      </c>
      <c r="V241" s="11" t="str">
        <f t="shared" si="45"/>
        <v xml:space="preserve"> </v>
      </c>
      <c r="Y241" s="11" t="str">
        <f t="shared" si="46"/>
        <v xml:space="preserve"> </v>
      </c>
    </row>
    <row r="242" spans="1:25">
      <c r="A242" s="23"/>
      <c r="C242" s="10" t="str">
        <f t="shared" si="54"/>
        <v xml:space="preserve"> </v>
      </c>
      <c r="D242" s="10" t="str">
        <f t="shared" si="37"/>
        <v xml:space="preserve"> </v>
      </c>
      <c r="E242" s="13" t="str">
        <f t="shared" si="38"/>
        <v xml:space="preserve">   </v>
      </c>
      <c r="F242" s="16" t="str">
        <f t="shared" si="39"/>
        <v xml:space="preserve"> </v>
      </c>
      <c r="G242" s="13" t="str">
        <f t="shared" si="40"/>
        <v xml:space="preserve">  </v>
      </c>
      <c r="H242" s="13" t="str">
        <f t="shared" si="41"/>
        <v xml:space="preserve"> </v>
      </c>
      <c r="I242" s="13" t="str">
        <f t="shared" si="42"/>
        <v xml:space="preserve"> </v>
      </c>
      <c r="J242" s="13" t="str">
        <f t="shared" si="43"/>
        <v xml:space="preserve"> </v>
      </c>
      <c r="L242" s="19" t="str">
        <f t="shared" si="55"/>
        <v xml:space="preserve"> </v>
      </c>
      <c r="M242" s="13" t="str">
        <f t="shared" si="56"/>
        <v xml:space="preserve"> </v>
      </c>
      <c r="N242" s="15" t="str">
        <f t="shared" si="57"/>
        <v xml:space="preserve"> </v>
      </c>
      <c r="O242" s="11" t="str">
        <f t="shared" si="58"/>
        <v xml:space="preserve"> </v>
      </c>
      <c r="P242" s="11" t="str">
        <f t="shared" si="59"/>
        <v xml:space="preserve"> </v>
      </c>
      <c r="R242" s="11" t="str">
        <f t="shared" si="60"/>
        <v xml:space="preserve"> </v>
      </c>
      <c r="U242" s="11" t="str">
        <f t="shared" si="44"/>
        <v xml:space="preserve"> </v>
      </c>
      <c r="V242" s="11" t="str">
        <f t="shared" si="45"/>
        <v xml:space="preserve"> </v>
      </c>
      <c r="Y242" s="11" t="str">
        <f t="shared" si="46"/>
        <v xml:space="preserve"> </v>
      </c>
    </row>
    <row r="243" spans="1:25">
      <c r="A243" s="23"/>
      <c r="C243" s="10" t="str">
        <f t="shared" si="54"/>
        <v xml:space="preserve"> </v>
      </c>
      <c r="D243" s="10" t="str">
        <f t="shared" si="37"/>
        <v xml:space="preserve"> </v>
      </c>
      <c r="E243" s="13" t="str">
        <f t="shared" si="38"/>
        <v xml:space="preserve">   </v>
      </c>
      <c r="F243" s="16" t="str">
        <f t="shared" si="39"/>
        <v xml:space="preserve"> </v>
      </c>
      <c r="G243" s="13" t="str">
        <f t="shared" si="40"/>
        <v xml:space="preserve">  </v>
      </c>
      <c r="H243" s="13" t="str">
        <f t="shared" si="41"/>
        <v xml:space="preserve"> </v>
      </c>
      <c r="I243" s="13" t="str">
        <f t="shared" si="42"/>
        <v xml:space="preserve"> </v>
      </c>
      <c r="J243" s="13" t="str">
        <f t="shared" si="43"/>
        <v xml:space="preserve"> </v>
      </c>
      <c r="L243" s="19" t="str">
        <f t="shared" si="55"/>
        <v xml:space="preserve"> </v>
      </c>
      <c r="M243" s="13" t="str">
        <f t="shared" si="56"/>
        <v xml:space="preserve"> </v>
      </c>
      <c r="N243" s="15" t="str">
        <f t="shared" si="57"/>
        <v xml:space="preserve"> </v>
      </c>
      <c r="O243" s="11" t="str">
        <f t="shared" si="58"/>
        <v xml:space="preserve"> </v>
      </c>
      <c r="P243" s="11" t="str">
        <f t="shared" si="59"/>
        <v xml:space="preserve"> </v>
      </c>
      <c r="R243" s="11" t="str">
        <f t="shared" si="60"/>
        <v xml:space="preserve"> </v>
      </c>
      <c r="U243" s="11" t="str">
        <f t="shared" si="44"/>
        <v xml:space="preserve"> </v>
      </c>
      <c r="V243" s="11" t="str">
        <f t="shared" si="45"/>
        <v xml:space="preserve"> </v>
      </c>
      <c r="Y243" s="11" t="str">
        <f t="shared" si="46"/>
        <v xml:space="preserve"> </v>
      </c>
    </row>
    <row r="244" spans="1:25">
      <c r="A244" s="23"/>
      <c r="C244" s="10" t="str">
        <f t="shared" si="54"/>
        <v xml:space="preserve"> </v>
      </c>
      <c r="D244" s="10" t="str">
        <f t="shared" si="37"/>
        <v xml:space="preserve"> </v>
      </c>
      <c r="E244" s="13" t="str">
        <f t="shared" si="38"/>
        <v xml:space="preserve">   </v>
      </c>
      <c r="F244" s="16" t="str">
        <f t="shared" si="39"/>
        <v xml:space="preserve"> </v>
      </c>
      <c r="G244" s="13" t="str">
        <f t="shared" si="40"/>
        <v xml:space="preserve">  </v>
      </c>
      <c r="H244" s="13" t="str">
        <f t="shared" si="41"/>
        <v xml:space="preserve"> </v>
      </c>
      <c r="I244" s="13" t="str">
        <f t="shared" si="42"/>
        <v xml:space="preserve"> </v>
      </c>
      <c r="J244" s="13" t="str">
        <f t="shared" si="43"/>
        <v xml:space="preserve"> </v>
      </c>
      <c r="L244" s="19" t="str">
        <f t="shared" si="55"/>
        <v xml:space="preserve"> </v>
      </c>
      <c r="M244" s="13" t="str">
        <f t="shared" si="56"/>
        <v xml:space="preserve"> </v>
      </c>
      <c r="N244" s="15" t="str">
        <f t="shared" si="57"/>
        <v xml:space="preserve"> </v>
      </c>
      <c r="O244" s="11" t="str">
        <f t="shared" si="58"/>
        <v xml:space="preserve"> </v>
      </c>
      <c r="P244" s="11" t="str">
        <f t="shared" si="59"/>
        <v xml:space="preserve"> </v>
      </c>
      <c r="R244" s="11" t="str">
        <f t="shared" si="60"/>
        <v xml:space="preserve"> </v>
      </c>
      <c r="U244" s="11" t="str">
        <f t="shared" si="44"/>
        <v xml:space="preserve"> </v>
      </c>
      <c r="V244" s="11" t="str">
        <f t="shared" si="45"/>
        <v xml:space="preserve"> </v>
      </c>
      <c r="Y244" s="11" t="str">
        <f t="shared" si="46"/>
        <v xml:space="preserve"> </v>
      </c>
    </row>
    <row r="245" spans="1:25">
      <c r="A245" s="23"/>
      <c r="C245" s="10" t="str">
        <f t="shared" si="54"/>
        <v xml:space="preserve"> </v>
      </c>
      <c r="D245" s="10" t="str">
        <f t="shared" si="37"/>
        <v xml:space="preserve"> </v>
      </c>
      <c r="E245" s="13" t="str">
        <f t="shared" si="38"/>
        <v xml:space="preserve">   </v>
      </c>
      <c r="F245" s="16" t="str">
        <f t="shared" si="39"/>
        <v xml:space="preserve"> </v>
      </c>
      <c r="G245" s="13" t="str">
        <f t="shared" si="40"/>
        <v xml:space="preserve">  </v>
      </c>
      <c r="H245" s="13" t="str">
        <f t="shared" si="41"/>
        <v xml:space="preserve"> </v>
      </c>
      <c r="I245" s="13" t="str">
        <f t="shared" si="42"/>
        <v xml:space="preserve"> </v>
      </c>
      <c r="J245" s="13" t="str">
        <f t="shared" si="43"/>
        <v xml:space="preserve"> </v>
      </c>
      <c r="L245" s="19" t="str">
        <f t="shared" si="55"/>
        <v xml:space="preserve"> </v>
      </c>
      <c r="M245" s="13" t="str">
        <f t="shared" si="56"/>
        <v xml:space="preserve"> </v>
      </c>
      <c r="N245" s="15" t="str">
        <f t="shared" si="57"/>
        <v xml:space="preserve"> </v>
      </c>
      <c r="O245" s="11" t="str">
        <f t="shared" si="58"/>
        <v xml:space="preserve"> </v>
      </c>
      <c r="P245" s="11" t="str">
        <f t="shared" si="59"/>
        <v xml:space="preserve"> </v>
      </c>
      <c r="R245" s="11" t="str">
        <f t="shared" si="60"/>
        <v xml:space="preserve"> </v>
      </c>
      <c r="U245" s="11" t="str">
        <f t="shared" si="44"/>
        <v xml:space="preserve"> </v>
      </c>
      <c r="V245" s="11" t="str">
        <f t="shared" si="45"/>
        <v xml:space="preserve"> </v>
      </c>
      <c r="Y245" s="11" t="str">
        <f t="shared" si="46"/>
        <v xml:space="preserve"> </v>
      </c>
    </row>
    <row r="246" spans="1:25">
      <c r="A246" s="23"/>
      <c r="C246" s="10" t="str">
        <f t="shared" si="54"/>
        <v xml:space="preserve"> </v>
      </c>
      <c r="D246" s="10" t="str">
        <f t="shared" si="37"/>
        <v xml:space="preserve"> </v>
      </c>
      <c r="E246" s="13" t="str">
        <f t="shared" si="38"/>
        <v xml:space="preserve">   </v>
      </c>
      <c r="F246" s="16" t="str">
        <f t="shared" si="39"/>
        <v xml:space="preserve"> </v>
      </c>
      <c r="G246" s="13" t="str">
        <f t="shared" si="40"/>
        <v xml:space="preserve">  </v>
      </c>
      <c r="H246" s="13" t="str">
        <f t="shared" si="41"/>
        <v xml:space="preserve"> </v>
      </c>
      <c r="I246" s="13" t="str">
        <f t="shared" si="42"/>
        <v xml:space="preserve"> </v>
      </c>
      <c r="J246" s="13" t="str">
        <f t="shared" si="43"/>
        <v xml:space="preserve"> </v>
      </c>
      <c r="L246" s="19" t="str">
        <f t="shared" si="55"/>
        <v xml:space="preserve"> </v>
      </c>
      <c r="M246" s="13" t="str">
        <f t="shared" si="56"/>
        <v xml:space="preserve"> </v>
      </c>
      <c r="N246" s="15" t="str">
        <f t="shared" si="57"/>
        <v xml:space="preserve"> </v>
      </c>
      <c r="O246" s="11" t="str">
        <f t="shared" si="58"/>
        <v xml:space="preserve"> </v>
      </c>
      <c r="P246" s="11" t="str">
        <f t="shared" si="59"/>
        <v xml:space="preserve"> </v>
      </c>
      <c r="R246" s="11" t="str">
        <f t="shared" si="60"/>
        <v xml:space="preserve"> </v>
      </c>
      <c r="U246" s="11" t="str">
        <f t="shared" si="44"/>
        <v xml:space="preserve"> </v>
      </c>
      <c r="V246" s="11" t="str">
        <f t="shared" si="45"/>
        <v xml:space="preserve"> </v>
      </c>
      <c r="Y246" s="11" t="str">
        <f t="shared" si="46"/>
        <v xml:space="preserve"> </v>
      </c>
    </row>
    <row r="247" spans="1:25">
      <c r="A247" s="23"/>
      <c r="C247" s="10" t="str">
        <f t="shared" si="54"/>
        <v xml:space="preserve"> </v>
      </c>
      <c r="D247" s="10" t="str">
        <f t="shared" si="37"/>
        <v xml:space="preserve"> </v>
      </c>
      <c r="E247" s="13" t="str">
        <f t="shared" si="38"/>
        <v xml:space="preserve">   </v>
      </c>
      <c r="F247" s="16" t="str">
        <f t="shared" si="39"/>
        <v xml:space="preserve"> </v>
      </c>
      <c r="G247" s="13" t="str">
        <f t="shared" si="40"/>
        <v xml:space="preserve">  </v>
      </c>
      <c r="H247" s="13" t="str">
        <f t="shared" si="41"/>
        <v xml:space="preserve"> </v>
      </c>
      <c r="I247" s="13" t="str">
        <f t="shared" si="42"/>
        <v xml:space="preserve"> </v>
      </c>
      <c r="J247" s="13" t="str">
        <f t="shared" si="43"/>
        <v xml:space="preserve"> </v>
      </c>
      <c r="L247" s="19" t="str">
        <f t="shared" si="55"/>
        <v xml:space="preserve"> </v>
      </c>
      <c r="M247" s="13" t="str">
        <f t="shared" si="56"/>
        <v xml:space="preserve"> </v>
      </c>
      <c r="N247" s="15" t="str">
        <f t="shared" si="57"/>
        <v xml:space="preserve"> </v>
      </c>
      <c r="O247" s="11" t="str">
        <f t="shared" si="58"/>
        <v xml:space="preserve"> </v>
      </c>
      <c r="P247" s="11" t="str">
        <f t="shared" si="59"/>
        <v xml:space="preserve"> </v>
      </c>
      <c r="R247" s="11" t="str">
        <f t="shared" si="60"/>
        <v xml:space="preserve"> </v>
      </c>
      <c r="U247" s="11" t="str">
        <f t="shared" si="44"/>
        <v xml:space="preserve"> </v>
      </c>
      <c r="V247" s="11" t="str">
        <f t="shared" si="45"/>
        <v xml:space="preserve"> </v>
      </c>
      <c r="Y247" s="11" t="str">
        <f t="shared" si="46"/>
        <v xml:space="preserve"> </v>
      </c>
    </row>
    <row r="248" spans="1:25">
      <c r="A248" s="23"/>
      <c r="C248" s="10" t="str">
        <f t="shared" si="54"/>
        <v xml:space="preserve"> </v>
      </c>
      <c r="D248" s="10" t="str">
        <f t="shared" si="37"/>
        <v xml:space="preserve"> </v>
      </c>
      <c r="E248" s="13" t="str">
        <f t="shared" si="38"/>
        <v xml:space="preserve">   </v>
      </c>
      <c r="F248" s="16" t="str">
        <f t="shared" si="39"/>
        <v xml:space="preserve"> </v>
      </c>
      <c r="G248" s="13" t="str">
        <f t="shared" si="40"/>
        <v xml:space="preserve">  </v>
      </c>
      <c r="H248" s="13" t="str">
        <f t="shared" si="41"/>
        <v xml:space="preserve"> </v>
      </c>
      <c r="I248" s="13" t="str">
        <f t="shared" si="42"/>
        <v xml:space="preserve"> </v>
      </c>
      <c r="J248" s="13" t="str">
        <f t="shared" si="43"/>
        <v xml:space="preserve"> </v>
      </c>
      <c r="L248" s="19" t="str">
        <f t="shared" si="55"/>
        <v xml:space="preserve"> </v>
      </c>
      <c r="M248" s="13" t="str">
        <f t="shared" si="56"/>
        <v xml:space="preserve"> </v>
      </c>
      <c r="N248" s="15" t="str">
        <f t="shared" si="57"/>
        <v xml:space="preserve"> </v>
      </c>
      <c r="O248" s="11" t="str">
        <f t="shared" si="58"/>
        <v xml:space="preserve"> </v>
      </c>
      <c r="P248" s="11" t="str">
        <f t="shared" si="59"/>
        <v xml:space="preserve"> </v>
      </c>
      <c r="R248" s="11" t="str">
        <f t="shared" si="60"/>
        <v xml:space="preserve"> </v>
      </c>
      <c r="U248" s="11" t="str">
        <f t="shared" si="44"/>
        <v xml:space="preserve"> </v>
      </c>
      <c r="V248" s="11" t="str">
        <f t="shared" si="45"/>
        <v xml:space="preserve"> </v>
      </c>
      <c r="Y248" s="11" t="str">
        <f t="shared" si="46"/>
        <v xml:space="preserve"> </v>
      </c>
    </row>
    <row r="249" spans="1:25">
      <c r="A249" s="23"/>
      <c r="C249" s="10" t="str">
        <f t="shared" si="54"/>
        <v xml:space="preserve"> </v>
      </c>
      <c r="D249" s="10" t="str">
        <f t="shared" si="37"/>
        <v xml:space="preserve"> </v>
      </c>
      <c r="E249" s="13" t="str">
        <f t="shared" si="38"/>
        <v xml:space="preserve">   </v>
      </c>
      <c r="F249" s="16" t="str">
        <f t="shared" si="39"/>
        <v xml:space="preserve"> </v>
      </c>
      <c r="G249" s="13" t="str">
        <f t="shared" si="40"/>
        <v xml:space="preserve">  </v>
      </c>
      <c r="H249" s="13" t="str">
        <f t="shared" si="41"/>
        <v xml:space="preserve"> </v>
      </c>
      <c r="I249" s="13" t="str">
        <f t="shared" si="42"/>
        <v xml:space="preserve"> </v>
      </c>
      <c r="J249" s="13" t="str">
        <f t="shared" si="43"/>
        <v xml:space="preserve"> </v>
      </c>
      <c r="L249" s="19" t="str">
        <f t="shared" si="55"/>
        <v xml:space="preserve"> </v>
      </c>
      <c r="M249" s="13" t="str">
        <f t="shared" si="56"/>
        <v xml:space="preserve"> </v>
      </c>
      <c r="N249" s="15" t="str">
        <f t="shared" si="57"/>
        <v xml:space="preserve"> </v>
      </c>
      <c r="O249" s="11" t="str">
        <f t="shared" si="58"/>
        <v xml:space="preserve"> </v>
      </c>
      <c r="P249" s="11" t="str">
        <f t="shared" si="59"/>
        <v xml:space="preserve"> </v>
      </c>
      <c r="R249" s="11" t="str">
        <f t="shared" si="60"/>
        <v xml:space="preserve"> </v>
      </c>
      <c r="U249" s="11" t="str">
        <f t="shared" si="44"/>
        <v xml:space="preserve"> </v>
      </c>
      <c r="V249" s="11" t="str">
        <f t="shared" si="45"/>
        <v xml:space="preserve"> </v>
      </c>
      <c r="Y249" s="11" t="str">
        <f t="shared" si="46"/>
        <v xml:space="preserve"> </v>
      </c>
    </row>
    <row r="250" spans="1:25">
      <c r="A250" s="23"/>
      <c r="C250" s="10" t="str">
        <f t="shared" si="54"/>
        <v xml:space="preserve"> </v>
      </c>
      <c r="D250" s="10" t="str">
        <f t="shared" si="37"/>
        <v xml:space="preserve"> </v>
      </c>
      <c r="E250" s="13" t="str">
        <f t="shared" si="38"/>
        <v xml:space="preserve">   </v>
      </c>
      <c r="F250" s="16" t="str">
        <f t="shared" si="39"/>
        <v xml:space="preserve"> </v>
      </c>
      <c r="G250" s="13" t="str">
        <f t="shared" si="40"/>
        <v xml:space="preserve">  </v>
      </c>
      <c r="H250" s="13" t="str">
        <f t="shared" si="41"/>
        <v xml:space="preserve"> </v>
      </c>
      <c r="I250" s="13" t="str">
        <f t="shared" si="42"/>
        <v xml:space="preserve"> </v>
      </c>
      <c r="J250" s="13" t="str">
        <f t="shared" si="43"/>
        <v xml:space="preserve"> </v>
      </c>
      <c r="L250" s="19" t="str">
        <f t="shared" si="55"/>
        <v xml:space="preserve"> </v>
      </c>
      <c r="M250" s="13" t="str">
        <f t="shared" si="56"/>
        <v xml:space="preserve"> </v>
      </c>
      <c r="N250" s="15" t="str">
        <f t="shared" si="57"/>
        <v xml:space="preserve"> </v>
      </c>
      <c r="O250" s="11" t="str">
        <f t="shared" si="58"/>
        <v xml:space="preserve"> </v>
      </c>
      <c r="P250" s="11" t="str">
        <f t="shared" si="59"/>
        <v xml:space="preserve"> </v>
      </c>
      <c r="R250" s="11" t="str">
        <f t="shared" si="60"/>
        <v xml:space="preserve"> </v>
      </c>
      <c r="U250" s="11" t="str">
        <f t="shared" si="44"/>
        <v xml:space="preserve"> </v>
      </c>
      <c r="V250" s="11" t="str">
        <f t="shared" si="45"/>
        <v xml:space="preserve"> </v>
      </c>
      <c r="Y250" s="11" t="str">
        <f t="shared" si="46"/>
        <v xml:space="preserve"> </v>
      </c>
    </row>
    <row r="251" spans="1:25">
      <c r="A251" s="23"/>
      <c r="C251" s="10" t="str">
        <f t="shared" si="54"/>
        <v xml:space="preserve"> </v>
      </c>
      <c r="D251" s="10" t="str">
        <f t="shared" si="37"/>
        <v xml:space="preserve"> </v>
      </c>
      <c r="E251" s="13" t="str">
        <f t="shared" si="38"/>
        <v xml:space="preserve">   </v>
      </c>
      <c r="F251" s="16" t="str">
        <f t="shared" si="39"/>
        <v xml:space="preserve"> </v>
      </c>
      <c r="G251" s="13" t="str">
        <f t="shared" si="40"/>
        <v xml:space="preserve">  </v>
      </c>
      <c r="H251" s="13" t="str">
        <f t="shared" si="41"/>
        <v xml:space="preserve"> </v>
      </c>
      <c r="I251" s="13" t="str">
        <f t="shared" si="42"/>
        <v xml:space="preserve"> </v>
      </c>
      <c r="J251" s="13" t="str">
        <f t="shared" si="43"/>
        <v xml:space="preserve"> </v>
      </c>
      <c r="L251" s="19" t="str">
        <f t="shared" si="55"/>
        <v xml:space="preserve"> </v>
      </c>
      <c r="M251" s="13" t="str">
        <f t="shared" si="56"/>
        <v xml:space="preserve"> </v>
      </c>
      <c r="N251" s="15" t="str">
        <f t="shared" si="57"/>
        <v xml:space="preserve"> </v>
      </c>
      <c r="O251" s="11" t="str">
        <f t="shared" si="58"/>
        <v xml:space="preserve"> </v>
      </c>
      <c r="P251" s="11" t="str">
        <f t="shared" si="59"/>
        <v xml:space="preserve"> </v>
      </c>
      <c r="R251" s="11" t="str">
        <f t="shared" si="60"/>
        <v xml:space="preserve"> </v>
      </c>
      <c r="U251" s="11" t="str">
        <f t="shared" si="44"/>
        <v xml:space="preserve"> </v>
      </c>
      <c r="V251" s="11" t="str">
        <f t="shared" si="45"/>
        <v xml:space="preserve"> </v>
      </c>
      <c r="Y251" s="11" t="str">
        <f t="shared" si="46"/>
        <v xml:space="preserve"> </v>
      </c>
    </row>
    <row r="252" spans="1:25">
      <c r="A252" s="23"/>
      <c r="C252" s="10" t="str">
        <f t="shared" si="54"/>
        <v xml:space="preserve"> </v>
      </c>
      <c r="D252" s="10" t="str">
        <f t="shared" si="37"/>
        <v xml:space="preserve"> </v>
      </c>
      <c r="E252" s="13" t="str">
        <f t="shared" si="38"/>
        <v xml:space="preserve">   </v>
      </c>
      <c r="F252" s="16" t="str">
        <f t="shared" si="39"/>
        <v xml:space="preserve"> </v>
      </c>
      <c r="G252" s="13" t="str">
        <f t="shared" si="40"/>
        <v xml:space="preserve">  </v>
      </c>
      <c r="H252" s="13" t="str">
        <f t="shared" si="41"/>
        <v xml:space="preserve"> </v>
      </c>
      <c r="I252" s="13" t="str">
        <f t="shared" si="42"/>
        <v xml:space="preserve"> </v>
      </c>
      <c r="J252" s="13" t="str">
        <f t="shared" si="43"/>
        <v xml:space="preserve"> </v>
      </c>
      <c r="L252" s="19" t="str">
        <f t="shared" si="55"/>
        <v xml:space="preserve"> </v>
      </c>
      <c r="M252" s="13" t="str">
        <f t="shared" si="56"/>
        <v xml:space="preserve"> </v>
      </c>
      <c r="N252" s="15" t="str">
        <f t="shared" si="57"/>
        <v xml:space="preserve"> </v>
      </c>
      <c r="O252" s="11" t="str">
        <f t="shared" si="58"/>
        <v xml:space="preserve"> </v>
      </c>
      <c r="P252" s="11" t="str">
        <f t="shared" si="59"/>
        <v xml:space="preserve"> </v>
      </c>
      <c r="R252" s="11" t="str">
        <f t="shared" si="60"/>
        <v xml:space="preserve"> </v>
      </c>
      <c r="U252" s="11" t="str">
        <f t="shared" si="44"/>
        <v xml:space="preserve"> </v>
      </c>
      <c r="V252" s="11" t="str">
        <f t="shared" si="45"/>
        <v xml:space="preserve"> </v>
      </c>
      <c r="Y252" s="11" t="str">
        <f t="shared" si="46"/>
        <v xml:space="preserve"> </v>
      </c>
    </row>
    <row r="253" spans="1:25">
      <c r="A253" s="23"/>
      <c r="C253" s="10" t="str">
        <f t="shared" si="54"/>
        <v xml:space="preserve"> </v>
      </c>
      <c r="D253" s="10" t="str">
        <f t="shared" si="37"/>
        <v xml:space="preserve"> </v>
      </c>
      <c r="E253" s="13" t="str">
        <f t="shared" si="38"/>
        <v xml:space="preserve">   </v>
      </c>
      <c r="F253" s="16" t="str">
        <f t="shared" si="39"/>
        <v xml:space="preserve"> </v>
      </c>
      <c r="G253" s="13" t="str">
        <f t="shared" si="40"/>
        <v xml:space="preserve">  </v>
      </c>
      <c r="H253" s="13" t="str">
        <f t="shared" si="41"/>
        <v xml:space="preserve"> </v>
      </c>
      <c r="I253" s="13" t="str">
        <f t="shared" si="42"/>
        <v xml:space="preserve"> </v>
      </c>
      <c r="J253" s="13" t="str">
        <f t="shared" si="43"/>
        <v xml:space="preserve"> </v>
      </c>
      <c r="L253" s="19" t="str">
        <f t="shared" si="55"/>
        <v xml:space="preserve"> </v>
      </c>
      <c r="M253" s="13" t="str">
        <f t="shared" si="56"/>
        <v xml:space="preserve"> </v>
      </c>
      <c r="N253" s="15" t="str">
        <f t="shared" si="57"/>
        <v xml:space="preserve"> </v>
      </c>
      <c r="O253" s="11" t="str">
        <f t="shared" si="58"/>
        <v xml:space="preserve"> </v>
      </c>
      <c r="P253" s="11" t="str">
        <f t="shared" si="59"/>
        <v xml:space="preserve"> </v>
      </c>
      <c r="R253" s="11" t="str">
        <f t="shared" si="60"/>
        <v xml:space="preserve"> </v>
      </c>
      <c r="U253" s="11" t="str">
        <f t="shared" si="44"/>
        <v xml:space="preserve"> </v>
      </c>
      <c r="V253" s="11" t="str">
        <f t="shared" si="45"/>
        <v xml:space="preserve"> </v>
      </c>
      <c r="Y253" s="11" t="str">
        <f t="shared" si="46"/>
        <v xml:space="preserve"> </v>
      </c>
    </row>
    <row r="254" spans="1:25">
      <c r="A254" s="23"/>
      <c r="C254" s="10" t="str">
        <f t="shared" si="54"/>
        <v xml:space="preserve"> </v>
      </c>
      <c r="D254" s="10" t="str">
        <f t="shared" si="37"/>
        <v xml:space="preserve"> </v>
      </c>
      <c r="E254" s="13" t="str">
        <f t="shared" si="38"/>
        <v xml:space="preserve">   </v>
      </c>
      <c r="F254" s="16" t="str">
        <f t="shared" si="39"/>
        <v xml:space="preserve"> </v>
      </c>
      <c r="G254" s="13" t="str">
        <f t="shared" si="40"/>
        <v xml:space="preserve">  </v>
      </c>
      <c r="H254" s="13" t="str">
        <f t="shared" si="41"/>
        <v xml:space="preserve"> </v>
      </c>
      <c r="I254" s="13" t="str">
        <f t="shared" si="42"/>
        <v xml:space="preserve"> </v>
      </c>
      <c r="J254" s="13" t="str">
        <f t="shared" si="43"/>
        <v xml:space="preserve"> </v>
      </c>
      <c r="L254" s="19" t="str">
        <f t="shared" si="55"/>
        <v xml:space="preserve"> </v>
      </c>
      <c r="M254" s="13" t="str">
        <f t="shared" si="56"/>
        <v xml:space="preserve"> </v>
      </c>
      <c r="N254" s="15" t="str">
        <f t="shared" si="57"/>
        <v xml:space="preserve"> </v>
      </c>
      <c r="O254" s="11" t="str">
        <f t="shared" si="58"/>
        <v xml:space="preserve"> </v>
      </c>
      <c r="P254" s="11" t="str">
        <f t="shared" si="59"/>
        <v xml:space="preserve"> </v>
      </c>
      <c r="R254" s="11" t="str">
        <f t="shared" si="60"/>
        <v xml:space="preserve"> </v>
      </c>
      <c r="U254" s="11" t="str">
        <f t="shared" si="44"/>
        <v xml:space="preserve"> </v>
      </c>
      <c r="V254" s="11" t="str">
        <f t="shared" si="45"/>
        <v xml:space="preserve"> </v>
      </c>
      <c r="Y254" s="11" t="str">
        <f t="shared" si="46"/>
        <v xml:space="preserve"> </v>
      </c>
    </row>
    <row r="255" spans="1:25">
      <c r="A255" s="23"/>
      <c r="C255" s="10" t="str">
        <f t="shared" si="54"/>
        <v xml:space="preserve"> </v>
      </c>
      <c r="D255" s="10" t="str">
        <f t="shared" si="37"/>
        <v xml:space="preserve"> </v>
      </c>
      <c r="E255" s="13" t="str">
        <f t="shared" si="38"/>
        <v xml:space="preserve">   </v>
      </c>
      <c r="F255" s="16" t="str">
        <f t="shared" si="39"/>
        <v xml:space="preserve"> </v>
      </c>
      <c r="G255" s="13" t="str">
        <f t="shared" si="40"/>
        <v xml:space="preserve">  </v>
      </c>
      <c r="H255" s="13" t="str">
        <f t="shared" si="41"/>
        <v xml:space="preserve"> </v>
      </c>
      <c r="I255" s="13" t="str">
        <f t="shared" si="42"/>
        <v xml:space="preserve"> </v>
      </c>
      <c r="J255" s="13" t="str">
        <f t="shared" si="43"/>
        <v xml:space="preserve"> </v>
      </c>
      <c r="L255" s="19" t="str">
        <f t="shared" si="55"/>
        <v xml:space="preserve"> </v>
      </c>
      <c r="M255" s="13" t="str">
        <f t="shared" si="56"/>
        <v xml:space="preserve"> </v>
      </c>
      <c r="N255" s="15" t="str">
        <f t="shared" si="57"/>
        <v xml:space="preserve"> </v>
      </c>
      <c r="O255" s="11" t="str">
        <f t="shared" si="58"/>
        <v xml:space="preserve"> </v>
      </c>
      <c r="P255" s="11" t="str">
        <f t="shared" si="59"/>
        <v xml:space="preserve"> </v>
      </c>
      <c r="R255" s="11" t="str">
        <f t="shared" si="60"/>
        <v xml:space="preserve"> </v>
      </c>
      <c r="U255" s="11" t="str">
        <f t="shared" si="44"/>
        <v xml:space="preserve"> </v>
      </c>
      <c r="V255" s="11" t="str">
        <f t="shared" si="45"/>
        <v xml:space="preserve"> </v>
      </c>
      <c r="Y255" s="11" t="str">
        <f t="shared" si="46"/>
        <v xml:space="preserve"> </v>
      </c>
    </row>
    <row r="256" spans="1:25">
      <c r="A256" s="23"/>
      <c r="C256" s="10" t="str">
        <f t="shared" si="54"/>
        <v xml:space="preserve"> </v>
      </c>
      <c r="D256" s="10" t="str">
        <f t="shared" si="37"/>
        <v xml:space="preserve"> </v>
      </c>
      <c r="E256" s="13" t="str">
        <f t="shared" si="38"/>
        <v xml:space="preserve">   </v>
      </c>
      <c r="F256" s="16" t="str">
        <f t="shared" si="39"/>
        <v xml:space="preserve"> </v>
      </c>
      <c r="G256" s="13" t="str">
        <f t="shared" si="40"/>
        <v xml:space="preserve">  </v>
      </c>
      <c r="H256" s="13" t="str">
        <f t="shared" si="41"/>
        <v xml:space="preserve"> </v>
      </c>
      <c r="I256" s="13" t="str">
        <f t="shared" si="42"/>
        <v xml:space="preserve"> </v>
      </c>
      <c r="J256" s="13" t="str">
        <f t="shared" si="43"/>
        <v xml:space="preserve"> </v>
      </c>
      <c r="L256" s="19" t="str">
        <f t="shared" si="55"/>
        <v xml:space="preserve"> </v>
      </c>
      <c r="M256" s="13" t="str">
        <f t="shared" si="56"/>
        <v xml:space="preserve"> </v>
      </c>
      <c r="N256" s="15" t="str">
        <f t="shared" si="57"/>
        <v xml:space="preserve"> </v>
      </c>
      <c r="O256" s="11" t="str">
        <f t="shared" si="58"/>
        <v xml:space="preserve"> </v>
      </c>
      <c r="P256" s="11" t="str">
        <f t="shared" si="59"/>
        <v xml:space="preserve"> </v>
      </c>
      <c r="R256" s="11" t="str">
        <f t="shared" si="60"/>
        <v xml:space="preserve"> </v>
      </c>
      <c r="U256" s="11" t="str">
        <f t="shared" si="44"/>
        <v xml:space="preserve"> </v>
      </c>
      <c r="V256" s="11" t="str">
        <f t="shared" si="45"/>
        <v xml:space="preserve"> </v>
      </c>
      <c r="Y256" s="11" t="str">
        <f t="shared" si="46"/>
        <v xml:space="preserve"> </v>
      </c>
    </row>
    <row r="257" spans="1:25">
      <c r="A257" s="23"/>
      <c r="C257" s="10" t="str">
        <f t="shared" si="54"/>
        <v xml:space="preserve"> </v>
      </c>
      <c r="D257" s="10" t="str">
        <f t="shared" si="37"/>
        <v xml:space="preserve"> </v>
      </c>
      <c r="E257" s="13" t="str">
        <f t="shared" si="38"/>
        <v xml:space="preserve">   </v>
      </c>
      <c r="F257" s="16" t="str">
        <f t="shared" si="39"/>
        <v xml:space="preserve"> </v>
      </c>
      <c r="G257" s="13" t="str">
        <f t="shared" si="40"/>
        <v xml:space="preserve">  </v>
      </c>
      <c r="H257" s="13" t="str">
        <f t="shared" si="41"/>
        <v xml:space="preserve"> </v>
      </c>
      <c r="I257" s="13" t="str">
        <f t="shared" si="42"/>
        <v xml:space="preserve"> </v>
      </c>
      <c r="J257" s="13" t="str">
        <f t="shared" si="43"/>
        <v xml:space="preserve"> </v>
      </c>
      <c r="L257" s="19" t="str">
        <f t="shared" si="55"/>
        <v xml:space="preserve"> </v>
      </c>
      <c r="M257" s="13" t="str">
        <f t="shared" si="56"/>
        <v xml:space="preserve"> </v>
      </c>
      <c r="N257" s="15" t="str">
        <f t="shared" si="57"/>
        <v xml:space="preserve"> </v>
      </c>
      <c r="O257" s="11" t="str">
        <f t="shared" si="58"/>
        <v xml:space="preserve"> </v>
      </c>
      <c r="P257" s="11" t="str">
        <f t="shared" si="59"/>
        <v xml:space="preserve"> </v>
      </c>
      <c r="R257" s="11" t="str">
        <f t="shared" si="60"/>
        <v xml:space="preserve"> </v>
      </c>
      <c r="U257" s="11" t="str">
        <f t="shared" si="44"/>
        <v xml:space="preserve"> </v>
      </c>
      <c r="V257" s="11" t="str">
        <f t="shared" si="45"/>
        <v xml:space="preserve"> </v>
      </c>
      <c r="Y257" s="11" t="str">
        <f t="shared" si="46"/>
        <v xml:space="preserve"> </v>
      </c>
    </row>
    <row r="258" spans="1:25">
      <c r="A258" s="23"/>
      <c r="C258" s="10" t="str">
        <f t="shared" si="54"/>
        <v xml:space="preserve"> </v>
      </c>
      <c r="D258" s="10" t="str">
        <f t="shared" ref="D258:D296" si="61">CONCATENATE(C258,B258)</f>
        <v xml:space="preserve"> </v>
      </c>
      <c r="E258" s="13" t="str">
        <f t="shared" ref="E258:E296" si="62">CONCATENATE(U258," ",V258)</f>
        <v xml:space="preserve">   </v>
      </c>
      <c r="F258" s="16" t="str">
        <f t="shared" ref="F258:F296" si="63">IF(ISBLANK(N258)," ",N258)</f>
        <v xml:space="preserve"> </v>
      </c>
      <c r="G258" s="13" t="str">
        <f t="shared" ref="G258:G296" si="64">CONCATENATE(Y258," ",K258)</f>
        <v xml:space="preserve">  </v>
      </c>
      <c r="H258" s="13" t="str">
        <f t="shared" ref="H258:H296" si="65">IF(ISBLANK(P258)," ",P258)</f>
        <v xml:space="preserve"> </v>
      </c>
      <c r="I258" s="13" t="str">
        <f t="shared" ref="I258:I296" si="66">IF(ISBLANK(Q258)," ",Q258)</f>
        <v xml:space="preserve"> </v>
      </c>
      <c r="J258" s="13" t="str">
        <f t="shared" ref="J258:J296" si="67">IF(ISBLANK(R258)," ",R258)</f>
        <v xml:space="preserve"> </v>
      </c>
      <c r="L258" s="19" t="str">
        <f t="shared" si="55"/>
        <v xml:space="preserve"> </v>
      </c>
      <c r="M258" s="13" t="str">
        <f t="shared" si="56"/>
        <v xml:space="preserve"> </v>
      </c>
      <c r="N258" s="15" t="str">
        <f t="shared" si="57"/>
        <v xml:space="preserve"> </v>
      </c>
      <c r="O258" s="11" t="str">
        <f t="shared" si="58"/>
        <v xml:space="preserve"> </v>
      </c>
      <c r="P258" s="11" t="str">
        <f t="shared" si="59"/>
        <v xml:space="preserve"> </v>
      </c>
      <c r="R258" s="11" t="str">
        <f t="shared" si="60"/>
        <v xml:space="preserve"> </v>
      </c>
      <c r="U258" s="11" t="str">
        <f t="shared" ref="U258:U296" si="68">IF(ISBLANK(L258),"",PROPER(L258))</f>
        <v xml:space="preserve"> </v>
      </c>
      <c r="V258" s="11" t="str">
        <f t="shared" ref="V258:V296" si="69">IF(ISBLANK(M258),"",PROPER(M258))</f>
        <v xml:space="preserve"> </v>
      </c>
      <c r="Y258" s="11" t="str">
        <f t="shared" ref="Y258:Y296" si="70">IF(ISBLANK(N258),"",PROPER(O258))</f>
        <v xml:space="preserve"> </v>
      </c>
    </row>
    <row r="259" spans="1:25">
      <c r="A259" s="23"/>
      <c r="C259" s="10" t="str">
        <f t="shared" si="54"/>
        <v xml:space="preserve"> </v>
      </c>
      <c r="D259" s="10" t="str">
        <f t="shared" si="61"/>
        <v xml:space="preserve"> </v>
      </c>
      <c r="E259" s="13" t="str">
        <f t="shared" si="62"/>
        <v xml:space="preserve">   </v>
      </c>
      <c r="F259" s="16" t="str">
        <f t="shared" si="63"/>
        <v xml:space="preserve"> </v>
      </c>
      <c r="G259" s="13" t="str">
        <f t="shared" si="64"/>
        <v xml:space="preserve">  </v>
      </c>
      <c r="H259" s="13" t="str">
        <f t="shared" si="65"/>
        <v xml:space="preserve"> </v>
      </c>
      <c r="I259" s="13" t="str">
        <f t="shared" si="66"/>
        <v xml:space="preserve"> </v>
      </c>
      <c r="J259" s="13" t="str">
        <f t="shared" si="67"/>
        <v xml:space="preserve"> </v>
      </c>
      <c r="L259" s="19" t="str">
        <f t="shared" si="55"/>
        <v xml:space="preserve"> </v>
      </c>
      <c r="M259" s="13" t="str">
        <f t="shared" si="56"/>
        <v xml:space="preserve"> </v>
      </c>
      <c r="N259" s="15" t="str">
        <f t="shared" si="57"/>
        <v xml:space="preserve"> </v>
      </c>
      <c r="O259" s="11" t="str">
        <f t="shared" si="58"/>
        <v xml:space="preserve"> </v>
      </c>
      <c r="P259" s="11" t="str">
        <f t="shared" si="59"/>
        <v xml:space="preserve"> </v>
      </c>
      <c r="R259" s="11" t="str">
        <f t="shared" si="60"/>
        <v xml:space="preserve"> </v>
      </c>
      <c r="U259" s="11" t="str">
        <f t="shared" si="68"/>
        <v xml:space="preserve"> </v>
      </c>
      <c r="V259" s="11" t="str">
        <f t="shared" si="69"/>
        <v xml:space="preserve"> </v>
      </c>
      <c r="Y259" s="11" t="str">
        <f t="shared" si="70"/>
        <v xml:space="preserve"> </v>
      </c>
    </row>
    <row r="260" spans="1:25">
      <c r="A260" s="23"/>
      <c r="C260" s="10" t="str">
        <f t="shared" si="54"/>
        <v xml:space="preserve"> </v>
      </c>
      <c r="D260" s="10" t="str">
        <f t="shared" si="61"/>
        <v xml:space="preserve"> </v>
      </c>
      <c r="E260" s="13" t="str">
        <f t="shared" si="62"/>
        <v xml:space="preserve">   </v>
      </c>
      <c r="F260" s="16" t="str">
        <f t="shared" si="63"/>
        <v xml:space="preserve"> </v>
      </c>
      <c r="G260" s="13" t="str">
        <f t="shared" si="64"/>
        <v xml:space="preserve">  </v>
      </c>
      <c r="H260" s="13" t="str">
        <f t="shared" si="65"/>
        <v xml:space="preserve"> </v>
      </c>
      <c r="I260" s="13" t="str">
        <f t="shared" si="66"/>
        <v xml:space="preserve"> </v>
      </c>
      <c r="J260" s="13" t="str">
        <f t="shared" si="67"/>
        <v xml:space="preserve"> </v>
      </c>
      <c r="L260" s="19" t="str">
        <f t="shared" si="55"/>
        <v xml:space="preserve"> </v>
      </c>
      <c r="M260" s="13" t="str">
        <f t="shared" si="56"/>
        <v xml:space="preserve"> </v>
      </c>
      <c r="N260" s="15" t="str">
        <f t="shared" si="57"/>
        <v xml:space="preserve"> </v>
      </c>
      <c r="O260" s="11" t="str">
        <f t="shared" si="58"/>
        <v xml:space="preserve"> </v>
      </c>
      <c r="P260" s="11" t="str">
        <f t="shared" si="59"/>
        <v xml:space="preserve"> </v>
      </c>
      <c r="R260" s="11" t="str">
        <f t="shared" si="60"/>
        <v xml:space="preserve"> </v>
      </c>
      <c r="U260" s="11" t="str">
        <f t="shared" si="68"/>
        <v xml:space="preserve"> </v>
      </c>
      <c r="V260" s="11" t="str">
        <f t="shared" si="69"/>
        <v xml:space="preserve"> </v>
      </c>
      <c r="Y260" s="11" t="str">
        <f t="shared" si="70"/>
        <v xml:space="preserve"> </v>
      </c>
    </row>
    <row r="261" spans="1:25">
      <c r="A261" s="23"/>
      <c r="C261" s="10" t="str">
        <f t="shared" si="54"/>
        <v xml:space="preserve"> </v>
      </c>
      <c r="D261" s="10" t="str">
        <f t="shared" si="61"/>
        <v xml:space="preserve"> </v>
      </c>
      <c r="E261" s="13" t="str">
        <f t="shared" si="62"/>
        <v xml:space="preserve">   </v>
      </c>
      <c r="F261" s="16" t="str">
        <f t="shared" si="63"/>
        <v xml:space="preserve"> </v>
      </c>
      <c r="G261" s="13" t="str">
        <f t="shared" si="64"/>
        <v xml:space="preserve">  </v>
      </c>
      <c r="H261" s="13" t="str">
        <f t="shared" si="65"/>
        <v xml:space="preserve"> </v>
      </c>
      <c r="I261" s="13" t="str">
        <f t="shared" si="66"/>
        <v xml:space="preserve"> </v>
      </c>
      <c r="J261" s="13" t="str">
        <f t="shared" si="67"/>
        <v xml:space="preserve"> </v>
      </c>
      <c r="L261" s="19" t="str">
        <f t="shared" si="55"/>
        <v xml:space="preserve"> </v>
      </c>
      <c r="M261" s="13" t="str">
        <f t="shared" si="56"/>
        <v xml:space="preserve"> </v>
      </c>
      <c r="N261" s="15" t="str">
        <f t="shared" si="57"/>
        <v xml:space="preserve"> </v>
      </c>
      <c r="O261" s="11" t="str">
        <f t="shared" si="58"/>
        <v xml:space="preserve"> </v>
      </c>
      <c r="P261" s="11" t="str">
        <f t="shared" si="59"/>
        <v xml:space="preserve"> </v>
      </c>
      <c r="R261" s="11" t="str">
        <f t="shared" si="60"/>
        <v xml:space="preserve"> </v>
      </c>
      <c r="U261" s="11" t="str">
        <f t="shared" si="68"/>
        <v xml:space="preserve"> </v>
      </c>
      <c r="V261" s="11" t="str">
        <f t="shared" si="69"/>
        <v xml:space="preserve"> </v>
      </c>
      <c r="Y261" s="11" t="str">
        <f t="shared" si="70"/>
        <v xml:space="preserve"> </v>
      </c>
    </row>
    <row r="262" spans="1:25">
      <c r="A262" s="23"/>
      <c r="C262" s="10" t="str">
        <f t="shared" si="54"/>
        <v xml:space="preserve"> </v>
      </c>
      <c r="D262" s="10" t="str">
        <f t="shared" si="61"/>
        <v xml:space="preserve"> </v>
      </c>
      <c r="E262" s="13" t="str">
        <f t="shared" si="62"/>
        <v xml:space="preserve">   </v>
      </c>
      <c r="F262" s="16" t="str">
        <f t="shared" si="63"/>
        <v xml:space="preserve"> </v>
      </c>
      <c r="G262" s="13" t="str">
        <f t="shared" si="64"/>
        <v xml:space="preserve">  </v>
      </c>
      <c r="H262" s="13" t="str">
        <f t="shared" si="65"/>
        <v xml:space="preserve"> </v>
      </c>
      <c r="I262" s="13" t="str">
        <f t="shared" si="66"/>
        <v xml:space="preserve"> </v>
      </c>
      <c r="J262" s="13" t="str">
        <f t="shared" si="67"/>
        <v xml:space="preserve"> </v>
      </c>
      <c r="L262" s="19" t="str">
        <f t="shared" si="55"/>
        <v xml:space="preserve"> </v>
      </c>
      <c r="M262" s="13" t="str">
        <f t="shared" si="56"/>
        <v xml:space="preserve"> </v>
      </c>
      <c r="N262" s="15" t="str">
        <f t="shared" si="57"/>
        <v xml:space="preserve"> </v>
      </c>
      <c r="O262" s="11" t="str">
        <f t="shared" si="58"/>
        <v xml:space="preserve"> </v>
      </c>
      <c r="P262" s="11" t="str">
        <f t="shared" si="59"/>
        <v xml:space="preserve"> </v>
      </c>
      <c r="R262" s="11" t="str">
        <f t="shared" si="60"/>
        <v xml:space="preserve"> </v>
      </c>
      <c r="U262" s="11" t="str">
        <f t="shared" si="68"/>
        <v xml:space="preserve"> </v>
      </c>
      <c r="V262" s="11" t="str">
        <f t="shared" si="69"/>
        <v xml:space="preserve"> </v>
      </c>
      <c r="Y262" s="11" t="str">
        <f t="shared" si="70"/>
        <v xml:space="preserve"> </v>
      </c>
    </row>
    <row r="263" spans="1:25">
      <c r="A263" s="23"/>
      <c r="C263" s="10" t="str">
        <f t="shared" si="54"/>
        <v xml:space="preserve"> </v>
      </c>
      <c r="D263" s="10" t="str">
        <f t="shared" si="61"/>
        <v xml:space="preserve"> </v>
      </c>
      <c r="E263" s="13" t="str">
        <f t="shared" si="62"/>
        <v xml:space="preserve">   </v>
      </c>
      <c r="F263" s="16" t="str">
        <f t="shared" si="63"/>
        <v xml:space="preserve"> </v>
      </c>
      <c r="G263" s="13" t="str">
        <f t="shared" si="64"/>
        <v xml:space="preserve">  </v>
      </c>
      <c r="H263" s="13" t="str">
        <f t="shared" si="65"/>
        <v xml:space="preserve"> </v>
      </c>
      <c r="I263" s="13" t="str">
        <f t="shared" si="66"/>
        <v xml:space="preserve"> </v>
      </c>
      <c r="J263" s="13" t="str">
        <f t="shared" si="67"/>
        <v xml:space="preserve"> </v>
      </c>
      <c r="L263" s="19" t="str">
        <f t="shared" si="55"/>
        <v xml:space="preserve"> </v>
      </c>
      <c r="M263" s="13" t="str">
        <f t="shared" si="56"/>
        <v xml:space="preserve"> </v>
      </c>
      <c r="N263" s="15" t="str">
        <f t="shared" si="57"/>
        <v xml:space="preserve"> </v>
      </c>
      <c r="O263" s="11" t="str">
        <f t="shared" si="58"/>
        <v xml:space="preserve"> </v>
      </c>
      <c r="P263" s="11" t="str">
        <f t="shared" si="59"/>
        <v xml:space="preserve"> </v>
      </c>
      <c r="R263" s="11" t="str">
        <f t="shared" si="60"/>
        <v xml:space="preserve"> </v>
      </c>
      <c r="U263" s="11" t="str">
        <f t="shared" si="68"/>
        <v xml:space="preserve"> </v>
      </c>
      <c r="V263" s="11" t="str">
        <f t="shared" si="69"/>
        <v xml:space="preserve"> </v>
      </c>
      <c r="Y263" s="11" t="str">
        <f t="shared" si="70"/>
        <v xml:space="preserve"> </v>
      </c>
    </row>
    <row r="264" spans="1:25">
      <c r="A264" s="23"/>
      <c r="C264" s="10" t="str">
        <f t="shared" ref="C264:C296" si="71">IF(ISBLANK(A264)," ",VLOOKUP(A264,klp,2,FALSE))</f>
        <v xml:space="preserve"> </v>
      </c>
      <c r="D264" s="10" t="str">
        <f t="shared" si="61"/>
        <v xml:space="preserve"> </v>
      </c>
      <c r="E264" s="13" t="str">
        <f t="shared" si="62"/>
        <v xml:space="preserve">   </v>
      </c>
      <c r="F264" s="16" t="str">
        <f t="shared" si="63"/>
        <v xml:space="preserve"> </v>
      </c>
      <c r="G264" s="13" t="str">
        <f t="shared" si="64"/>
        <v xml:space="preserve">  </v>
      </c>
      <c r="H264" s="13" t="str">
        <f t="shared" si="65"/>
        <v xml:space="preserve"> </v>
      </c>
      <c r="I264" s="13" t="str">
        <f t="shared" si="66"/>
        <v xml:space="preserve"> </v>
      </c>
      <c r="J264" s="13" t="str">
        <f t="shared" si="67"/>
        <v xml:space="preserve"> </v>
      </c>
      <c r="L264" s="19" t="str">
        <f t="shared" si="55"/>
        <v xml:space="preserve"> </v>
      </c>
      <c r="M264" s="13" t="str">
        <f t="shared" si="56"/>
        <v xml:space="preserve"> </v>
      </c>
      <c r="N264" s="15" t="str">
        <f t="shared" si="57"/>
        <v xml:space="preserve"> </v>
      </c>
      <c r="O264" s="11" t="str">
        <f t="shared" si="58"/>
        <v xml:space="preserve"> </v>
      </c>
      <c r="P264" s="11" t="str">
        <f t="shared" si="59"/>
        <v xml:space="preserve"> </v>
      </c>
      <c r="R264" s="11" t="str">
        <f t="shared" si="60"/>
        <v xml:space="preserve"> </v>
      </c>
      <c r="U264" s="11" t="str">
        <f t="shared" si="68"/>
        <v xml:space="preserve"> </v>
      </c>
      <c r="V264" s="11" t="str">
        <f t="shared" si="69"/>
        <v xml:space="preserve"> </v>
      </c>
      <c r="Y264" s="11" t="str">
        <f t="shared" si="70"/>
        <v xml:space="preserve"> </v>
      </c>
    </row>
    <row r="265" spans="1:25">
      <c r="A265" s="23"/>
      <c r="C265" s="10" t="str">
        <f t="shared" si="71"/>
        <v xml:space="preserve"> </v>
      </c>
      <c r="D265" s="10" t="str">
        <f t="shared" si="61"/>
        <v xml:space="preserve"> </v>
      </c>
      <c r="E265" s="13" t="str">
        <f t="shared" si="62"/>
        <v xml:space="preserve">   </v>
      </c>
      <c r="F265" s="16" t="str">
        <f t="shared" si="63"/>
        <v xml:space="preserve"> </v>
      </c>
      <c r="G265" s="13" t="str">
        <f t="shared" si="64"/>
        <v xml:space="preserve">  </v>
      </c>
      <c r="H265" s="13" t="str">
        <f t="shared" si="65"/>
        <v xml:space="preserve"> </v>
      </c>
      <c r="I265" s="13" t="str">
        <f t="shared" si="66"/>
        <v xml:space="preserve"> </v>
      </c>
      <c r="J265" s="13" t="str">
        <f t="shared" si="67"/>
        <v xml:space="preserve"> </v>
      </c>
      <c r="L265" s="19" t="str">
        <f t="shared" ref="L265:L296" si="72">IF(ISBLANK(A265)," ",VLOOKUP(A265,klp,3,FALSE))</f>
        <v xml:space="preserve"> </v>
      </c>
      <c r="M265" s="13" t="str">
        <f t="shared" ref="M265:M296" si="73">IF(ISBLANK(A265)," ",VLOOKUP(A265,klp,4,FALSE))</f>
        <v xml:space="preserve"> </v>
      </c>
      <c r="N265" s="15" t="str">
        <f t="shared" ref="N265:N296" si="74">IF(ISBLANK(A265)," ",VLOOKUP(A265,klp,5,FALSE))</f>
        <v xml:space="preserve"> </v>
      </c>
      <c r="O265" s="11" t="str">
        <f t="shared" ref="O265:O296" si="75">IF(ISBLANK(A265)," ",VLOOKUP(A265,klp,6,FALSE))</f>
        <v xml:space="preserve"> </v>
      </c>
      <c r="P265" s="11" t="str">
        <f t="shared" ref="P265:P296" si="76">IF(ISBLANK(A265)," ",VLOOKUP(A265,klp,7,FALSE))</f>
        <v xml:space="preserve"> </v>
      </c>
      <c r="R265" s="11" t="str">
        <f t="shared" ref="R265:R296" si="77">IF(ISBLANK(A265)," ",VLOOKUP(A265,klp,9,FALSE))</f>
        <v xml:space="preserve"> </v>
      </c>
      <c r="U265" s="11" t="str">
        <f t="shared" si="68"/>
        <v xml:space="preserve"> </v>
      </c>
      <c r="V265" s="11" t="str">
        <f t="shared" si="69"/>
        <v xml:space="preserve"> </v>
      </c>
      <c r="Y265" s="11" t="str">
        <f t="shared" si="70"/>
        <v xml:space="preserve"> </v>
      </c>
    </row>
    <row r="266" spans="1:25">
      <c r="A266" s="23"/>
      <c r="C266" s="10" t="str">
        <f t="shared" si="71"/>
        <v xml:space="preserve"> </v>
      </c>
      <c r="D266" s="10" t="str">
        <f t="shared" si="61"/>
        <v xml:space="preserve"> </v>
      </c>
      <c r="E266" s="13" t="str">
        <f t="shared" si="62"/>
        <v xml:space="preserve">   </v>
      </c>
      <c r="F266" s="16" t="str">
        <f t="shared" si="63"/>
        <v xml:space="preserve"> </v>
      </c>
      <c r="G266" s="13" t="str">
        <f t="shared" si="64"/>
        <v xml:space="preserve">  </v>
      </c>
      <c r="H266" s="13" t="str">
        <f t="shared" si="65"/>
        <v xml:space="preserve"> </v>
      </c>
      <c r="I266" s="13" t="str">
        <f t="shared" si="66"/>
        <v xml:space="preserve"> </v>
      </c>
      <c r="J266" s="13" t="str">
        <f t="shared" si="67"/>
        <v xml:space="preserve"> </v>
      </c>
      <c r="L266" s="19" t="str">
        <f t="shared" si="72"/>
        <v xml:space="preserve"> </v>
      </c>
      <c r="M266" s="13" t="str">
        <f t="shared" si="73"/>
        <v xml:space="preserve"> </v>
      </c>
      <c r="N266" s="15" t="str">
        <f t="shared" si="74"/>
        <v xml:space="preserve"> </v>
      </c>
      <c r="O266" s="11" t="str">
        <f t="shared" si="75"/>
        <v xml:space="preserve"> </v>
      </c>
      <c r="P266" s="11" t="str">
        <f t="shared" si="76"/>
        <v xml:space="preserve"> </v>
      </c>
      <c r="R266" s="11" t="str">
        <f t="shared" si="77"/>
        <v xml:space="preserve"> </v>
      </c>
      <c r="U266" s="11" t="str">
        <f t="shared" si="68"/>
        <v xml:space="preserve"> </v>
      </c>
      <c r="V266" s="11" t="str">
        <f t="shared" si="69"/>
        <v xml:space="preserve"> </v>
      </c>
      <c r="Y266" s="11" t="str">
        <f t="shared" si="70"/>
        <v xml:space="preserve"> </v>
      </c>
    </row>
    <row r="267" spans="1:25">
      <c r="A267" s="23"/>
      <c r="C267" s="10" t="str">
        <f t="shared" si="71"/>
        <v xml:space="preserve"> </v>
      </c>
      <c r="D267" s="10" t="str">
        <f t="shared" si="61"/>
        <v xml:space="preserve"> </v>
      </c>
      <c r="E267" s="13" t="str">
        <f t="shared" si="62"/>
        <v xml:space="preserve">   </v>
      </c>
      <c r="F267" s="16" t="str">
        <f t="shared" si="63"/>
        <v xml:space="preserve"> </v>
      </c>
      <c r="G267" s="13" t="str">
        <f t="shared" si="64"/>
        <v xml:space="preserve">  </v>
      </c>
      <c r="H267" s="13" t="str">
        <f t="shared" si="65"/>
        <v xml:space="preserve"> </v>
      </c>
      <c r="I267" s="13" t="str">
        <f t="shared" si="66"/>
        <v xml:space="preserve"> </v>
      </c>
      <c r="J267" s="13" t="str">
        <f t="shared" si="67"/>
        <v xml:space="preserve"> </v>
      </c>
      <c r="L267" s="19" t="str">
        <f t="shared" si="72"/>
        <v xml:space="preserve"> </v>
      </c>
      <c r="M267" s="13" t="str">
        <f t="shared" si="73"/>
        <v xml:space="preserve"> </v>
      </c>
      <c r="N267" s="15" t="str">
        <f t="shared" si="74"/>
        <v xml:space="preserve"> </v>
      </c>
      <c r="O267" s="11" t="str">
        <f t="shared" si="75"/>
        <v xml:space="preserve"> </v>
      </c>
      <c r="P267" s="11" t="str">
        <f t="shared" si="76"/>
        <v xml:space="preserve"> </v>
      </c>
      <c r="R267" s="11" t="str">
        <f t="shared" si="77"/>
        <v xml:space="preserve"> </v>
      </c>
      <c r="U267" s="11" t="str">
        <f t="shared" si="68"/>
        <v xml:space="preserve"> </v>
      </c>
      <c r="V267" s="11" t="str">
        <f t="shared" si="69"/>
        <v xml:space="preserve"> </v>
      </c>
      <c r="Y267" s="11" t="str">
        <f t="shared" si="70"/>
        <v xml:space="preserve"> </v>
      </c>
    </row>
    <row r="268" spans="1:25">
      <c r="A268" s="23"/>
      <c r="C268" s="10" t="str">
        <f t="shared" si="71"/>
        <v xml:space="preserve"> </v>
      </c>
      <c r="D268" s="10" t="str">
        <f t="shared" si="61"/>
        <v xml:space="preserve"> </v>
      </c>
      <c r="E268" s="13" t="str">
        <f t="shared" si="62"/>
        <v xml:space="preserve">   </v>
      </c>
      <c r="F268" s="16" t="str">
        <f t="shared" si="63"/>
        <v xml:space="preserve"> </v>
      </c>
      <c r="G268" s="13" t="str">
        <f t="shared" si="64"/>
        <v xml:space="preserve">  </v>
      </c>
      <c r="H268" s="13" t="str">
        <f t="shared" si="65"/>
        <v xml:space="preserve"> </v>
      </c>
      <c r="I268" s="13" t="str">
        <f t="shared" si="66"/>
        <v xml:space="preserve"> </v>
      </c>
      <c r="J268" s="13" t="str">
        <f t="shared" si="67"/>
        <v xml:space="preserve"> </v>
      </c>
      <c r="L268" s="19" t="str">
        <f t="shared" si="72"/>
        <v xml:space="preserve"> </v>
      </c>
      <c r="M268" s="13" t="str">
        <f t="shared" si="73"/>
        <v xml:space="preserve"> </v>
      </c>
      <c r="N268" s="15" t="str">
        <f t="shared" si="74"/>
        <v xml:space="preserve"> </v>
      </c>
      <c r="O268" s="11" t="str">
        <f t="shared" si="75"/>
        <v xml:space="preserve"> </v>
      </c>
      <c r="P268" s="11" t="str">
        <f t="shared" si="76"/>
        <v xml:space="preserve"> </v>
      </c>
      <c r="R268" s="11" t="str">
        <f t="shared" si="77"/>
        <v xml:space="preserve"> </v>
      </c>
      <c r="U268" s="11" t="str">
        <f t="shared" si="68"/>
        <v xml:space="preserve"> </v>
      </c>
      <c r="V268" s="11" t="str">
        <f t="shared" si="69"/>
        <v xml:space="preserve"> </v>
      </c>
      <c r="Y268" s="11" t="str">
        <f t="shared" si="70"/>
        <v xml:space="preserve"> </v>
      </c>
    </row>
    <row r="269" spans="1:25">
      <c r="A269" s="23"/>
      <c r="C269" s="10" t="str">
        <f t="shared" si="71"/>
        <v xml:space="preserve"> </v>
      </c>
      <c r="D269" s="10" t="str">
        <f t="shared" si="61"/>
        <v xml:space="preserve"> </v>
      </c>
      <c r="E269" s="13" t="str">
        <f t="shared" si="62"/>
        <v xml:space="preserve">   </v>
      </c>
      <c r="F269" s="16" t="str">
        <f t="shared" si="63"/>
        <v xml:space="preserve"> </v>
      </c>
      <c r="G269" s="13" t="str">
        <f t="shared" si="64"/>
        <v xml:space="preserve">  </v>
      </c>
      <c r="H269" s="13" t="str">
        <f t="shared" si="65"/>
        <v xml:space="preserve"> </v>
      </c>
      <c r="I269" s="13" t="str">
        <f t="shared" si="66"/>
        <v xml:space="preserve"> </v>
      </c>
      <c r="J269" s="13" t="str">
        <f t="shared" si="67"/>
        <v xml:space="preserve"> </v>
      </c>
      <c r="L269" s="19" t="str">
        <f t="shared" si="72"/>
        <v xml:space="preserve"> </v>
      </c>
      <c r="M269" s="13" t="str">
        <f t="shared" si="73"/>
        <v xml:space="preserve"> </v>
      </c>
      <c r="N269" s="15" t="str">
        <f t="shared" si="74"/>
        <v xml:space="preserve"> </v>
      </c>
      <c r="O269" s="11" t="str">
        <f t="shared" si="75"/>
        <v xml:space="preserve"> </v>
      </c>
      <c r="P269" s="11" t="str">
        <f t="shared" si="76"/>
        <v xml:space="preserve"> </v>
      </c>
      <c r="R269" s="11" t="str">
        <f t="shared" si="77"/>
        <v xml:space="preserve"> </v>
      </c>
      <c r="U269" s="11" t="str">
        <f t="shared" si="68"/>
        <v xml:space="preserve"> </v>
      </c>
      <c r="V269" s="11" t="str">
        <f t="shared" si="69"/>
        <v xml:space="preserve"> </v>
      </c>
      <c r="Y269" s="11" t="str">
        <f t="shared" si="70"/>
        <v xml:space="preserve"> </v>
      </c>
    </row>
    <row r="270" spans="1:25">
      <c r="A270" s="23"/>
      <c r="C270" s="10" t="str">
        <f t="shared" si="71"/>
        <v xml:space="preserve"> </v>
      </c>
      <c r="D270" s="10" t="str">
        <f t="shared" si="61"/>
        <v xml:space="preserve"> </v>
      </c>
      <c r="E270" s="13" t="str">
        <f t="shared" si="62"/>
        <v xml:space="preserve">   </v>
      </c>
      <c r="F270" s="16" t="str">
        <f t="shared" si="63"/>
        <v xml:space="preserve"> </v>
      </c>
      <c r="G270" s="13" t="str">
        <f t="shared" si="64"/>
        <v xml:space="preserve">  </v>
      </c>
      <c r="H270" s="13" t="str">
        <f t="shared" si="65"/>
        <v xml:space="preserve"> </v>
      </c>
      <c r="I270" s="13" t="str">
        <f t="shared" si="66"/>
        <v xml:space="preserve"> </v>
      </c>
      <c r="J270" s="13" t="str">
        <f t="shared" si="67"/>
        <v xml:space="preserve"> </v>
      </c>
      <c r="L270" s="19" t="str">
        <f t="shared" si="72"/>
        <v xml:space="preserve"> </v>
      </c>
      <c r="M270" s="13" t="str">
        <f t="shared" si="73"/>
        <v xml:space="preserve"> </v>
      </c>
      <c r="N270" s="15" t="str">
        <f t="shared" si="74"/>
        <v xml:space="preserve"> </v>
      </c>
      <c r="O270" s="11" t="str">
        <f t="shared" si="75"/>
        <v xml:space="preserve"> </v>
      </c>
      <c r="P270" s="11" t="str">
        <f t="shared" si="76"/>
        <v xml:space="preserve"> </v>
      </c>
      <c r="R270" s="11" t="str">
        <f t="shared" si="77"/>
        <v xml:space="preserve"> </v>
      </c>
      <c r="U270" s="11" t="str">
        <f t="shared" si="68"/>
        <v xml:space="preserve"> </v>
      </c>
      <c r="V270" s="11" t="str">
        <f t="shared" si="69"/>
        <v xml:space="preserve"> </v>
      </c>
      <c r="Y270" s="11" t="str">
        <f t="shared" si="70"/>
        <v xml:space="preserve"> </v>
      </c>
    </row>
    <row r="271" spans="1:25">
      <c r="A271" s="23"/>
      <c r="C271" s="10" t="str">
        <f t="shared" si="71"/>
        <v xml:space="preserve"> </v>
      </c>
      <c r="D271" s="10" t="str">
        <f t="shared" si="61"/>
        <v xml:space="preserve"> </v>
      </c>
      <c r="E271" s="13" t="str">
        <f t="shared" si="62"/>
        <v xml:space="preserve">   </v>
      </c>
      <c r="F271" s="16" t="str">
        <f t="shared" si="63"/>
        <v xml:space="preserve"> </v>
      </c>
      <c r="G271" s="13" t="str">
        <f t="shared" si="64"/>
        <v xml:space="preserve">  </v>
      </c>
      <c r="H271" s="13" t="str">
        <f t="shared" si="65"/>
        <v xml:space="preserve"> </v>
      </c>
      <c r="I271" s="13" t="str">
        <f t="shared" si="66"/>
        <v xml:space="preserve"> </v>
      </c>
      <c r="J271" s="13" t="str">
        <f t="shared" si="67"/>
        <v xml:space="preserve"> </v>
      </c>
      <c r="L271" s="19" t="str">
        <f t="shared" si="72"/>
        <v xml:space="preserve"> </v>
      </c>
      <c r="M271" s="13" t="str">
        <f t="shared" si="73"/>
        <v xml:space="preserve"> </v>
      </c>
      <c r="N271" s="15" t="str">
        <f t="shared" si="74"/>
        <v xml:space="preserve"> </v>
      </c>
      <c r="O271" s="11" t="str">
        <f t="shared" si="75"/>
        <v xml:space="preserve"> </v>
      </c>
      <c r="P271" s="11" t="str">
        <f t="shared" si="76"/>
        <v xml:space="preserve"> </v>
      </c>
      <c r="R271" s="11" t="str">
        <f t="shared" si="77"/>
        <v xml:space="preserve"> </v>
      </c>
      <c r="U271" s="11" t="str">
        <f t="shared" si="68"/>
        <v xml:space="preserve"> </v>
      </c>
      <c r="V271" s="11" t="str">
        <f t="shared" si="69"/>
        <v xml:space="preserve"> </v>
      </c>
      <c r="Y271" s="11" t="str">
        <f t="shared" si="70"/>
        <v xml:space="preserve"> </v>
      </c>
    </row>
    <row r="272" spans="1:25">
      <c r="A272" s="23"/>
      <c r="C272" s="10" t="str">
        <f t="shared" si="71"/>
        <v xml:space="preserve"> </v>
      </c>
      <c r="D272" s="10" t="str">
        <f t="shared" si="61"/>
        <v xml:space="preserve"> </v>
      </c>
      <c r="E272" s="13" t="str">
        <f t="shared" si="62"/>
        <v xml:space="preserve">   </v>
      </c>
      <c r="F272" s="16" t="str">
        <f t="shared" si="63"/>
        <v xml:space="preserve"> </v>
      </c>
      <c r="G272" s="13" t="str">
        <f t="shared" si="64"/>
        <v xml:space="preserve">  </v>
      </c>
      <c r="H272" s="13" t="str">
        <f t="shared" si="65"/>
        <v xml:space="preserve"> </v>
      </c>
      <c r="I272" s="13" t="str">
        <f t="shared" si="66"/>
        <v xml:space="preserve"> </v>
      </c>
      <c r="J272" s="13" t="str">
        <f t="shared" si="67"/>
        <v xml:space="preserve"> </v>
      </c>
      <c r="L272" s="19" t="str">
        <f t="shared" si="72"/>
        <v xml:space="preserve"> </v>
      </c>
      <c r="M272" s="13" t="str">
        <f t="shared" si="73"/>
        <v xml:space="preserve"> </v>
      </c>
      <c r="N272" s="15" t="str">
        <f t="shared" si="74"/>
        <v xml:space="preserve"> </v>
      </c>
      <c r="O272" s="11" t="str">
        <f t="shared" si="75"/>
        <v xml:space="preserve"> </v>
      </c>
      <c r="P272" s="11" t="str">
        <f t="shared" si="76"/>
        <v xml:space="preserve"> </v>
      </c>
      <c r="R272" s="11" t="str">
        <f t="shared" si="77"/>
        <v xml:space="preserve"> </v>
      </c>
      <c r="U272" s="11" t="str">
        <f t="shared" si="68"/>
        <v xml:space="preserve"> </v>
      </c>
      <c r="V272" s="11" t="str">
        <f t="shared" si="69"/>
        <v xml:space="preserve"> </v>
      </c>
      <c r="Y272" s="11" t="str">
        <f t="shared" si="70"/>
        <v xml:space="preserve"> </v>
      </c>
    </row>
    <row r="273" spans="1:25">
      <c r="A273" s="23"/>
      <c r="C273" s="10" t="str">
        <f t="shared" si="71"/>
        <v xml:space="preserve"> </v>
      </c>
      <c r="D273" s="10" t="str">
        <f t="shared" si="61"/>
        <v xml:space="preserve"> </v>
      </c>
      <c r="E273" s="13" t="str">
        <f t="shared" si="62"/>
        <v xml:space="preserve">   </v>
      </c>
      <c r="F273" s="16" t="str">
        <f t="shared" si="63"/>
        <v xml:space="preserve"> </v>
      </c>
      <c r="G273" s="13" t="str">
        <f t="shared" si="64"/>
        <v xml:space="preserve">  </v>
      </c>
      <c r="H273" s="13" t="str">
        <f t="shared" si="65"/>
        <v xml:space="preserve"> </v>
      </c>
      <c r="I273" s="13" t="str">
        <f t="shared" si="66"/>
        <v xml:space="preserve"> </v>
      </c>
      <c r="J273" s="13" t="str">
        <f t="shared" si="67"/>
        <v xml:space="preserve"> </v>
      </c>
      <c r="L273" s="19" t="str">
        <f t="shared" si="72"/>
        <v xml:space="preserve"> </v>
      </c>
      <c r="M273" s="13" t="str">
        <f t="shared" si="73"/>
        <v xml:space="preserve"> </v>
      </c>
      <c r="N273" s="15" t="str">
        <f t="shared" si="74"/>
        <v xml:space="preserve"> </v>
      </c>
      <c r="O273" s="11" t="str">
        <f t="shared" si="75"/>
        <v xml:space="preserve"> </v>
      </c>
      <c r="P273" s="11" t="str">
        <f t="shared" si="76"/>
        <v xml:space="preserve"> </v>
      </c>
      <c r="R273" s="11" t="str">
        <f t="shared" si="77"/>
        <v xml:space="preserve"> </v>
      </c>
      <c r="U273" s="11" t="str">
        <f t="shared" si="68"/>
        <v xml:space="preserve"> </v>
      </c>
      <c r="V273" s="11" t="str">
        <f t="shared" si="69"/>
        <v xml:space="preserve"> </v>
      </c>
      <c r="Y273" s="11" t="str">
        <f t="shared" si="70"/>
        <v xml:space="preserve"> </v>
      </c>
    </row>
    <row r="274" spans="1:25">
      <c r="A274" s="23"/>
      <c r="C274" s="10" t="str">
        <f t="shared" si="71"/>
        <v xml:space="preserve"> </v>
      </c>
      <c r="D274" s="10" t="str">
        <f t="shared" si="61"/>
        <v xml:space="preserve"> </v>
      </c>
      <c r="E274" s="13" t="str">
        <f t="shared" si="62"/>
        <v xml:space="preserve">   </v>
      </c>
      <c r="F274" s="16" t="str">
        <f t="shared" si="63"/>
        <v xml:space="preserve"> </v>
      </c>
      <c r="G274" s="13" t="str">
        <f t="shared" si="64"/>
        <v xml:space="preserve">  </v>
      </c>
      <c r="H274" s="13" t="str">
        <f t="shared" si="65"/>
        <v xml:space="preserve"> </v>
      </c>
      <c r="I274" s="13" t="str">
        <f t="shared" si="66"/>
        <v xml:space="preserve"> </v>
      </c>
      <c r="J274" s="13" t="str">
        <f t="shared" si="67"/>
        <v xml:space="preserve"> </v>
      </c>
      <c r="L274" s="19" t="str">
        <f t="shared" si="72"/>
        <v xml:space="preserve"> </v>
      </c>
      <c r="M274" s="13" t="str">
        <f t="shared" si="73"/>
        <v xml:space="preserve"> </v>
      </c>
      <c r="N274" s="15" t="str">
        <f t="shared" si="74"/>
        <v xml:space="preserve"> </v>
      </c>
      <c r="O274" s="11" t="str">
        <f t="shared" si="75"/>
        <v xml:space="preserve"> </v>
      </c>
      <c r="P274" s="11" t="str">
        <f t="shared" si="76"/>
        <v xml:space="preserve"> </v>
      </c>
      <c r="R274" s="11" t="str">
        <f t="shared" si="77"/>
        <v xml:space="preserve"> </v>
      </c>
      <c r="U274" s="11" t="str">
        <f t="shared" si="68"/>
        <v xml:space="preserve"> </v>
      </c>
      <c r="V274" s="11" t="str">
        <f t="shared" si="69"/>
        <v xml:space="preserve"> </v>
      </c>
      <c r="Y274" s="11" t="str">
        <f t="shared" si="70"/>
        <v xml:space="preserve"> </v>
      </c>
    </row>
    <row r="275" spans="1:25">
      <c r="A275" s="23"/>
      <c r="C275" s="10" t="str">
        <f t="shared" si="71"/>
        <v xml:space="preserve"> </v>
      </c>
      <c r="D275" s="10" t="str">
        <f t="shared" si="61"/>
        <v xml:space="preserve"> </v>
      </c>
      <c r="E275" s="13" t="str">
        <f t="shared" si="62"/>
        <v xml:space="preserve">   </v>
      </c>
      <c r="F275" s="16" t="str">
        <f t="shared" si="63"/>
        <v xml:space="preserve"> </v>
      </c>
      <c r="G275" s="13" t="str">
        <f t="shared" si="64"/>
        <v xml:space="preserve">  </v>
      </c>
      <c r="H275" s="13" t="str">
        <f t="shared" si="65"/>
        <v xml:space="preserve"> </v>
      </c>
      <c r="I275" s="13" t="str">
        <f t="shared" si="66"/>
        <v xml:space="preserve"> </v>
      </c>
      <c r="J275" s="13" t="str">
        <f t="shared" si="67"/>
        <v xml:space="preserve"> </v>
      </c>
      <c r="L275" s="19" t="str">
        <f t="shared" si="72"/>
        <v xml:space="preserve"> </v>
      </c>
      <c r="M275" s="13" t="str">
        <f t="shared" si="73"/>
        <v xml:space="preserve"> </v>
      </c>
      <c r="N275" s="15" t="str">
        <f t="shared" si="74"/>
        <v xml:space="preserve"> </v>
      </c>
      <c r="O275" s="11" t="str">
        <f t="shared" si="75"/>
        <v xml:space="preserve"> </v>
      </c>
      <c r="P275" s="11" t="str">
        <f t="shared" si="76"/>
        <v xml:space="preserve"> </v>
      </c>
      <c r="R275" s="11" t="str">
        <f t="shared" si="77"/>
        <v xml:space="preserve"> </v>
      </c>
      <c r="U275" s="11" t="str">
        <f t="shared" si="68"/>
        <v xml:space="preserve"> </v>
      </c>
      <c r="V275" s="11" t="str">
        <f t="shared" si="69"/>
        <v xml:space="preserve"> </v>
      </c>
      <c r="Y275" s="11" t="str">
        <f t="shared" si="70"/>
        <v xml:space="preserve"> </v>
      </c>
    </row>
    <row r="276" spans="1:25">
      <c r="A276" s="23"/>
      <c r="C276" s="10" t="str">
        <f t="shared" si="71"/>
        <v xml:space="preserve"> </v>
      </c>
      <c r="D276" s="10" t="str">
        <f t="shared" si="61"/>
        <v xml:space="preserve"> </v>
      </c>
      <c r="E276" s="13" t="str">
        <f t="shared" si="62"/>
        <v xml:space="preserve">   </v>
      </c>
      <c r="F276" s="16" t="str">
        <f t="shared" si="63"/>
        <v xml:space="preserve"> </v>
      </c>
      <c r="G276" s="13" t="str">
        <f t="shared" si="64"/>
        <v xml:space="preserve">  </v>
      </c>
      <c r="H276" s="13" t="str">
        <f t="shared" si="65"/>
        <v xml:space="preserve"> </v>
      </c>
      <c r="I276" s="13" t="str">
        <f t="shared" si="66"/>
        <v xml:space="preserve"> </v>
      </c>
      <c r="J276" s="13" t="str">
        <f t="shared" si="67"/>
        <v xml:space="preserve"> </v>
      </c>
      <c r="L276" s="19" t="str">
        <f t="shared" si="72"/>
        <v xml:space="preserve"> </v>
      </c>
      <c r="M276" s="13" t="str">
        <f t="shared" si="73"/>
        <v xml:space="preserve"> </v>
      </c>
      <c r="N276" s="15" t="str">
        <f t="shared" si="74"/>
        <v xml:space="preserve"> </v>
      </c>
      <c r="O276" s="11" t="str">
        <f t="shared" si="75"/>
        <v xml:space="preserve"> </v>
      </c>
      <c r="P276" s="11" t="str">
        <f t="shared" si="76"/>
        <v xml:space="preserve"> </v>
      </c>
      <c r="R276" s="11" t="str">
        <f t="shared" si="77"/>
        <v xml:space="preserve"> </v>
      </c>
      <c r="U276" s="11" t="str">
        <f t="shared" si="68"/>
        <v xml:space="preserve"> </v>
      </c>
      <c r="V276" s="11" t="str">
        <f t="shared" si="69"/>
        <v xml:space="preserve"> </v>
      </c>
      <c r="Y276" s="11" t="str">
        <f t="shared" si="70"/>
        <v xml:space="preserve"> </v>
      </c>
    </row>
    <row r="277" spans="1:25">
      <c r="A277" s="23"/>
      <c r="C277" s="10" t="str">
        <f t="shared" si="71"/>
        <v xml:space="preserve"> </v>
      </c>
      <c r="D277" s="10" t="str">
        <f t="shared" si="61"/>
        <v xml:space="preserve"> </v>
      </c>
      <c r="E277" s="13" t="str">
        <f t="shared" si="62"/>
        <v xml:space="preserve">   </v>
      </c>
      <c r="F277" s="16" t="str">
        <f t="shared" si="63"/>
        <v xml:space="preserve"> </v>
      </c>
      <c r="G277" s="13" t="str">
        <f t="shared" si="64"/>
        <v xml:space="preserve">  </v>
      </c>
      <c r="H277" s="13" t="str">
        <f t="shared" si="65"/>
        <v xml:space="preserve"> </v>
      </c>
      <c r="I277" s="13" t="str">
        <f t="shared" si="66"/>
        <v xml:space="preserve"> </v>
      </c>
      <c r="J277" s="13" t="str">
        <f t="shared" si="67"/>
        <v xml:space="preserve"> </v>
      </c>
      <c r="L277" s="19" t="str">
        <f t="shared" si="72"/>
        <v xml:space="preserve"> </v>
      </c>
      <c r="M277" s="13" t="str">
        <f t="shared" si="73"/>
        <v xml:space="preserve"> </v>
      </c>
      <c r="N277" s="15" t="str">
        <f t="shared" si="74"/>
        <v xml:space="preserve"> </v>
      </c>
      <c r="O277" s="11" t="str">
        <f t="shared" si="75"/>
        <v xml:space="preserve"> </v>
      </c>
      <c r="P277" s="11" t="str">
        <f t="shared" si="76"/>
        <v xml:space="preserve"> </v>
      </c>
      <c r="R277" s="11" t="str">
        <f t="shared" si="77"/>
        <v xml:space="preserve"> </v>
      </c>
      <c r="U277" s="11" t="str">
        <f t="shared" si="68"/>
        <v xml:space="preserve"> </v>
      </c>
      <c r="V277" s="11" t="str">
        <f t="shared" si="69"/>
        <v xml:space="preserve"> </v>
      </c>
      <c r="Y277" s="11" t="str">
        <f t="shared" si="70"/>
        <v xml:space="preserve"> </v>
      </c>
    </row>
    <row r="278" spans="1:25">
      <c r="A278" s="23"/>
      <c r="C278" s="10" t="str">
        <f t="shared" si="71"/>
        <v xml:space="preserve"> </v>
      </c>
      <c r="D278" s="10" t="str">
        <f t="shared" si="61"/>
        <v xml:space="preserve"> </v>
      </c>
      <c r="E278" s="13" t="str">
        <f t="shared" si="62"/>
        <v xml:space="preserve">   </v>
      </c>
      <c r="F278" s="16" t="str">
        <f t="shared" si="63"/>
        <v xml:space="preserve"> </v>
      </c>
      <c r="G278" s="13" t="str">
        <f t="shared" si="64"/>
        <v xml:space="preserve">  </v>
      </c>
      <c r="H278" s="13" t="str">
        <f t="shared" si="65"/>
        <v xml:space="preserve"> </v>
      </c>
      <c r="I278" s="13" t="str">
        <f t="shared" si="66"/>
        <v xml:space="preserve"> </v>
      </c>
      <c r="J278" s="13" t="str">
        <f t="shared" si="67"/>
        <v xml:space="preserve"> </v>
      </c>
      <c r="L278" s="19" t="str">
        <f t="shared" si="72"/>
        <v xml:space="preserve"> </v>
      </c>
      <c r="M278" s="13" t="str">
        <f t="shared" si="73"/>
        <v xml:space="preserve"> </v>
      </c>
      <c r="N278" s="15" t="str">
        <f t="shared" si="74"/>
        <v xml:space="preserve"> </v>
      </c>
      <c r="O278" s="11" t="str">
        <f t="shared" si="75"/>
        <v xml:space="preserve"> </v>
      </c>
      <c r="P278" s="11" t="str">
        <f t="shared" si="76"/>
        <v xml:space="preserve"> </v>
      </c>
      <c r="R278" s="11" t="str">
        <f t="shared" si="77"/>
        <v xml:space="preserve"> </v>
      </c>
      <c r="U278" s="11" t="str">
        <f t="shared" si="68"/>
        <v xml:space="preserve"> </v>
      </c>
      <c r="V278" s="11" t="str">
        <f t="shared" si="69"/>
        <v xml:space="preserve"> </v>
      </c>
      <c r="Y278" s="11" t="str">
        <f t="shared" si="70"/>
        <v xml:space="preserve"> </v>
      </c>
    </row>
    <row r="279" spans="1:25">
      <c r="A279" s="23"/>
      <c r="C279" s="10" t="str">
        <f t="shared" si="71"/>
        <v xml:space="preserve"> </v>
      </c>
      <c r="D279" s="10" t="str">
        <f t="shared" si="61"/>
        <v xml:space="preserve"> </v>
      </c>
      <c r="E279" s="13" t="str">
        <f t="shared" si="62"/>
        <v xml:space="preserve">   </v>
      </c>
      <c r="F279" s="16" t="str">
        <f t="shared" si="63"/>
        <v xml:space="preserve"> </v>
      </c>
      <c r="G279" s="13" t="str">
        <f t="shared" si="64"/>
        <v xml:space="preserve">  </v>
      </c>
      <c r="H279" s="13" t="str">
        <f t="shared" si="65"/>
        <v xml:space="preserve"> </v>
      </c>
      <c r="I279" s="13" t="str">
        <f t="shared" si="66"/>
        <v xml:space="preserve"> </v>
      </c>
      <c r="J279" s="13" t="str">
        <f t="shared" si="67"/>
        <v xml:space="preserve"> </v>
      </c>
      <c r="L279" s="19" t="str">
        <f t="shared" si="72"/>
        <v xml:space="preserve"> </v>
      </c>
      <c r="M279" s="13" t="str">
        <f t="shared" si="73"/>
        <v xml:space="preserve"> </v>
      </c>
      <c r="N279" s="15" t="str">
        <f t="shared" si="74"/>
        <v xml:space="preserve"> </v>
      </c>
      <c r="O279" s="11" t="str">
        <f t="shared" si="75"/>
        <v xml:space="preserve"> </v>
      </c>
      <c r="P279" s="11" t="str">
        <f t="shared" si="76"/>
        <v xml:space="preserve"> </v>
      </c>
      <c r="R279" s="11" t="str">
        <f t="shared" si="77"/>
        <v xml:space="preserve"> </v>
      </c>
      <c r="U279" s="11" t="str">
        <f t="shared" si="68"/>
        <v xml:space="preserve"> </v>
      </c>
      <c r="V279" s="11" t="str">
        <f t="shared" si="69"/>
        <v xml:space="preserve"> </v>
      </c>
      <c r="Y279" s="11" t="str">
        <f t="shared" si="70"/>
        <v xml:space="preserve"> </v>
      </c>
    </row>
    <row r="280" spans="1:25">
      <c r="A280" s="23"/>
      <c r="C280" s="10" t="str">
        <f t="shared" si="71"/>
        <v xml:space="preserve"> </v>
      </c>
      <c r="D280" s="10" t="str">
        <f t="shared" si="61"/>
        <v xml:space="preserve"> </v>
      </c>
      <c r="E280" s="13" t="str">
        <f t="shared" si="62"/>
        <v xml:space="preserve">   </v>
      </c>
      <c r="F280" s="16" t="str">
        <f t="shared" si="63"/>
        <v xml:space="preserve"> </v>
      </c>
      <c r="G280" s="13" t="str">
        <f t="shared" si="64"/>
        <v xml:space="preserve">  </v>
      </c>
      <c r="H280" s="13" t="str">
        <f t="shared" si="65"/>
        <v xml:space="preserve"> </v>
      </c>
      <c r="I280" s="13" t="str">
        <f t="shared" si="66"/>
        <v xml:space="preserve"> </v>
      </c>
      <c r="J280" s="13" t="str">
        <f t="shared" si="67"/>
        <v xml:space="preserve"> </v>
      </c>
      <c r="L280" s="19" t="str">
        <f t="shared" si="72"/>
        <v xml:space="preserve"> </v>
      </c>
      <c r="M280" s="13" t="str">
        <f t="shared" si="73"/>
        <v xml:space="preserve"> </v>
      </c>
      <c r="N280" s="15" t="str">
        <f t="shared" si="74"/>
        <v xml:space="preserve"> </v>
      </c>
      <c r="O280" s="11" t="str">
        <f t="shared" si="75"/>
        <v xml:space="preserve"> </v>
      </c>
      <c r="P280" s="11" t="str">
        <f t="shared" si="76"/>
        <v xml:space="preserve"> </v>
      </c>
      <c r="R280" s="11" t="str">
        <f t="shared" si="77"/>
        <v xml:space="preserve"> </v>
      </c>
      <c r="U280" s="11" t="str">
        <f t="shared" si="68"/>
        <v xml:space="preserve"> </v>
      </c>
      <c r="V280" s="11" t="str">
        <f t="shared" si="69"/>
        <v xml:space="preserve"> </v>
      </c>
      <c r="Y280" s="11" t="str">
        <f t="shared" si="70"/>
        <v xml:space="preserve"> </v>
      </c>
    </row>
    <row r="281" spans="1:25">
      <c r="A281" s="23"/>
      <c r="C281" s="10" t="str">
        <f t="shared" si="71"/>
        <v xml:space="preserve"> </v>
      </c>
      <c r="D281" s="10" t="str">
        <f t="shared" si="61"/>
        <v xml:space="preserve"> </v>
      </c>
      <c r="E281" s="13" t="str">
        <f t="shared" si="62"/>
        <v xml:space="preserve">   </v>
      </c>
      <c r="F281" s="16" t="str">
        <f t="shared" si="63"/>
        <v xml:space="preserve"> </v>
      </c>
      <c r="G281" s="13" t="str">
        <f t="shared" si="64"/>
        <v xml:space="preserve">  </v>
      </c>
      <c r="H281" s="13" t="str">
        <f t="shared" si="65"/>
        <v xml:space="preserve"> </v>
      </c>
      <c r="I281" s="13" t="str">
        <f t="shared" si="66"/>
        <v xml:space="preserve"> </v>
      </c>
      <c r="J281" s="13" t="str">
        <f t="shared" si="67"/>
        <v xml:space="preserve"> </v>
      </c>
      <c r="L281" s="19" t="str">
        <f t="shared" si="72"/>
        <v xml:space="preserve"> </v>
      </c>
      <c r="M281" s="13" t="str">
        <f t="shared" si="73"/>
        <v xml:space="preserve"> </v>
      </c>
      <c r="N281" s="15" t="str">
        <f t="shared" si="74"/>
        <v xml:space="preserve"> </v>
      </c>
      <c r="O281" s="11" t="str">
        <f t="shared" si="75"/>
        <v xml:space="preserve"> </v>
      </c>
      <c r="P281" s="11" t="str">
        <f t="shared" si="76"/>
        <v xml:space="preserve"> </v>
      </c>
      <c r="R281" s="11" t="str">
        <f t="shared" si="77"/>
        <v xml:space="preserve"> </v>
      </c>
      <c r="U281" s="11" t="str">
        <f t="shared" si="68"/>
        <v xml:space="preserve"> </v>
      </c>
      <c r="V281" s="11" t="str">
        <f t="shared" si="69"/>
        <v xml:space="preserve"> </v>
      </c>
      <c r="Y281" s="11" t="str">
        <f t="shared" si="70"/>
        <v xml:space="preserve"> </v>
      </c>
    </row>
    <row r="282" spans="1:25">
      <c r="A282" s="23"/>
      <c r="C282" s="10" t="str">
        <f t="shared" si="71"/>
        <v xml:space="preserve"> </v>
      </c>
      <c r="D282" s="10" t="str">
        <f t="shared" si="61"/>
        <v xml:space="preserve"> </v>
      </c>
      <c r="E282" s="13" t="str">
        <f t="shared" si="62"/>
        <v xml:space="preserve">   </v>
      </c>
      <c r="F282" s="16" t="str">
        <f t="shared" si="63"/>
        <v xml:space="preserve"> </v>
      </c>
      <c r="G282" s="13" t="str">
        <f t="shared" si="64"/>
        <v xml:space="preserve">  </v>
      </c>
      <c r="H282" s="13" t="str">
        <f t="shared" si="65"/>
        <v xml:space="preserve"> </v>
      </c>
      <c r="I282" s="13" t="str">
        <f t="shared" si="66"/>
        <v xml:space="preserve"> </v>
      </c>
      <c r="J282" s="13" t="str">
        <f t="shared" si="67"/>
        <v xml:space="preserve"> </v>
      </c>
      <c r="L282" s="19" t="str">
        <f t="shared" si="72"/>
        <v xml:space="preserve"> </v>
      </c>
      <c r="M282" s="13" t="str">
        <f t="shared" si="73"/>
        <v xml:space="preserve"> </v>
      </c>
      <c r="N282" s="15" t="str">
        <f t="shared" si="74"/>
        <v xml:space="preserve"> </v>
      </c>
      <c r="O282" s="11" t="str">
        <f t="shared" si="75"/>
        <v xml:space="preserve"> </v>
      </c>
      <c r="P282" s="11" t="str">
        <f t="shared" si="76"/>
        <v xml:space="preserve"> </v>
      </c>
      <c r="R282" s="11" t="str">
        <f t="shared" si="77"/>
        <v xml:space="preserve"> </v>
      </c>
      <c r="U282" s="11" t="str">
        <f t="shared" si="68"/>
        <v xml:space="preserve"> </v>
      </c>
      <c r="V282" s="11" t="str">
        <f t="shared" si="69"/>
        <v xml:space="preserve"> </v>
      </c>
      <c r="Y282" s="11" t="str">
        <f t="shared" si="70"/>
        <v xml:space="preserve"> </v>
      </c>
    </row>
    <row r="283" spans="1:25">
      <c r="A283" s="23"/>
      <c r="C283" s="10" t="str">
        <f t="shared" si="71"/>
        <v xml:space="preserve"> </v>
      </c>
      <c r="D283" s="10" t="str">
        <f t="shared" si="61"/>
        <v xml:space="preserve"> </v>
      </c>
      <c r="E283" s="13" t="str">
        <f t="shared" si="62"/>
        <v xml:space="preserve">   </v>
      </c>
      <c r="F283" s="16" t="str">
        <f t="shared" si="63"/>
        <v xml:space="preserve"> </v>
      </c>
      <c r="G283" s="13" t="str">
        <f t="shared" si="64"/>
        <v xml:space="preserve">  </v>
      </c>
      <c r="H283" s="13" t="str">
        <f t="shared" si="65"/>
        <v xml:space="preserve"> </v>
      </c>
      <c r="I283" s="13" t="str">
        <f t="shared" si="66"/>
        <v xml:space="preserve"> </v>
      </c>
      <c r="J283" s="13" t="str">
        <f t="shared" si="67"/>
        <v xml:space="preserve"> </v>
      </c>
      <c r="L283" s="19" t="str">
        <f t="shared" si="72"/>
        <v xml:space="preserve"> </v>
      </c>
      <c r="M283" s="13" t="str">
        <f t="shared" si="73"/>
        <v xml:space="preserve"> </v>
      </c>
      <c r="N283" s="15" t="str">
        <f t="shared" si="74"/>
        <v xml:space="preserve"> </v>
      </c>
      <c r="O283" s="11" t="str">
        <f t="shared" si="75"/>
        <v xml:space="preserve"> </v>
      </c>
      <c r="P283" s="11" t="str">
        <f t="shared" si="76"/>
        <v xml:space="preserve"> </v>
      </c>
      <c r="R283" s="11" t="str">
        <f t="shared" si="77"/>
        <v xml:space="preserve"> </v>
      </c>
      <c r="U283" s="11" t="str">
        <f t="shared" si="68"/>
        <v xml:space="preserve"> </v>
      </c>
      <c r="V283" s="11" t="str">
        <f t="shared" si="69"/>
        <v xml:space="preserve"> </v>
      </c>
      <c r="Y283" s="11" t="str">
        <f t="shared" si="70"/>
        <v xml:space="preserve"> </v>
      </c>
    </row>
    <row r="284" spans="1:25">
      <c r="A284" s="23"/>
      <c r="C284" s="10" t="str">
        <f t="shared" si="71"/>
        <v xml:space="preserve"> </v>
      </c>
      <c r="D284" s="10" t="str">
        <f t="shared" si="61"/>
        <v xml:space="preserve"> </v>
      </c>
      <c r="E284" s="13" t="str">
        <f t="shared" si="62"/>
        <v xml:space="preserve">   </v>
      </c>
      <c r="F284" s="16" t="str">
        <f t="shared" si="63"/>
        <v xml:space="preserve"> </v>
      </c>
      <c r="G284" s="13" t="str">
        <f t="shared" si="64"/>
        <v xml:space="preserve">  </v>
      </c>
      <c r="H284" s="13" t="str">
        <f t="shared" si="65"/>
        <v xml:space="preserve"> </v>
      </c>
      <c r="I284" s="13" t="str">
        <f t="shared" si="66"/>
        <v xml:space="preserve"> </v>
      </c>
      <c r="J284" s="13" t="str">
        <f t="shared" si="67"/>
        <v xml:space="preserve"> </v>
      </c>
      <c r="L284" s="19" t="str">
        <f t="shared" si="72"/>
        <v xml:space="preserve"> </v>
      </c>
      <c r="M284" s="13" t="str">
        <f t="shared" si="73"/>
        <v xml:space="preserve"> </v>
      </c>
      <c r="N284" s="15" t="str">
        <f t="shared" si="74"/>
        <v xml:space="preserve"> </v>
      </c>
      <c r="O284" s="11" t="str">
        <f t="shared" si="75"/>
        <v xml:space="preserve"> </v>
      </c>
      <c r="P284" s="11" t="str">
        <f t="shared" si="76"/>
        <v xml:space="preserve"> </v>
      </c>
      <c r="R284" s="11" t="str">
        <f t="shared" si="77"/>
        <v xml:space="preserve"> </v>
      </c>
      <c r="U284" s="11" t="str">
        <f t="shared" si="68"/>
        <v xml:space="preserve"> </v>
      </c>
      <c r="V284" s="11" t="str">
        <f t="shared" si="69"/>
        <v xml:space="preserve"> </v>
      </c>
      <c r="Y284" s="11" t="str">
        <f t="shared" si="70"/>
        <v xml:space="preserve"> </v>
      </c>
    </row>
    <row r="285" spans="1:25">
      <c r="A285" s="23"/>
      <c r="C285" s="10" t="str">
        <f t="shared" si="71"/>
        <v xml:space="preserve"> </v>
      </c>
      <c r="D285" s="10" t="str">
        <f t="shared" si="61"/>
        <v xml:space="preserve"> </v>
      </c>
      <c r="E285" s="13" t="str">
        <f t="shared" si="62"/>
        <v xml:space="preserve">   </v>
      </c>
      <c r="F285" s="16" t="str">
        <f t="shared" si="63"/>
        <v xml:space="preserve"> </v>
      </c>
      <c r="G285" s="13" t="str">
        <f t="shared" si="64"/>
        <v xml:space="preserve">  </v>
      </c>
      <c r="H285" s="13" t="str">
        <f t="shared" si="65"/>
        <v xml:space="preserve"> </v>
      </c>
      <c r="I285" s="13" t="str">
        <f t="shared" si="66"/>
        <v xml:space="preserve"> </v>
      </c>
      <c r="J285" s="13" t="str">
        <f t="shared" si="67"/>
        <v xml:space="preserve"> </v>
      </c>
      <c r="L285" s="19" t="str">
        <f t="shared" si="72"/>
        <v xml:space="preserve"> </v>
      </c>
      <c r="M285" s="13" t="str">
        <f t="shared" si="73"/>
        <v xml:space="preserve"> </v>
      </c>
      <c r="N285" s="15" t="str">
        <f t="shared" si="74"/>
        <v xml:space="preserve"> </v>
      </c>
      <c r="O285" s="11" t="str">
        <f t="shared" si="75"/>
        <v xml:space="preserve"> </v>
      </c>
      <c r="P285" s="11" t="str">
        <f t="shared" si="76"/>
        <v xml:space="preserve"> </v>
      </c>
      <c r="R285" s="11" t="str">
        <f t="shared" si="77"/>
        <v xml:space="preserve"> </v>
      </c>
      <c r="U285" s="11" t="str">
        <f t="shared" si="68"/>
        <v xml:space="preserve"> </v>
      </c>
      <c r="V285" s="11" t="str">
        <f t="shared" si="69"/>
        <v xml:space="preserve"> </v>
      </c>
      <c r="Y285" s="11" t="str">
        <f t="shared" si="70"/>
        <v xml:space="preserve"> </v>
      </c>
    </row>
    <row r="286" spans="1:25">
      <c r="A286" s="23"/>
      <c r="C286" s="10" t="str">
        <f t="shared" si="71"/>
        <v xml:space="preserve"> </v>
      </c>
      <c r="D286" s="10" t="str">
        <f t="shared" si="61"/>
        <v xml:space="preserve"> </v>
      </c>
      <c r="E286" s="13" t="str">
        <f t="shared" si="62"/>
        <v xml:space="preserve">   </v>
      </c>
      <c r="F286" s="16" t="str">
        <f t="shared" si="63"/>
        <v xml:space="preserve"> </v>
      </c>
      <c r="G286" s="13" t="str">
        <f t="shared" si="64"/>
        <v xml:space="preserve">  </v>
      </c>
      <c r="H286" s="13" t="str">
        <f t="shared" si="65"/>
        <v xml:space="preserve"> </v>
      </c>
      <c r="I286" s="13" t="str">
        <f t="shared" si="66"/>
        <v xml:space="preserve"> </v>
      </c>
      <c r="J286" s="13" t="str">
        <f t="shared" si="67"/>
        <v xml:space="preserve"> </v>
      </c>
      <c r="L286" s="19" t="str">
        <f t="shared" si="72"/>
        <v xml:space="preserve"> </v>
      </c>
      <c r="M286" s="13" t="str">
        <f t="shared" si="73"/>
        <v xml:space="preserve"> </v>
      </c>
      <c r="N286" s="15" t="str">
        <f t="shared" si="74"/>
        <v xml:space="preserve"> </v>
      </c>
      <c r="O286" s="11" t="str">
        <f t="shared" si="75"/>
        <v xml:space="preserve"> </v>
      </c>
      <c r="P286" s="11" t="str">
        <f t="shared" si="76"/>
        <v xml:space="preserve"> </v>
      </c>
      <c r="R286" s="11" t="str">
        <f t="shared" si="77"/>
        <v xml:space="preserve"> </v>
      </c>
      <c r="U286" s="11" t="str">
        <f t="shared" si="68"/>
        <v xml:space="preserve"> </v>
      </c>
      <c r="V286" s="11" t="str">
        <f t="shared" si="69"/>
        <v xml:space="preserve"> </v>
      </c>
      <c r="Y286" s="11" t="str">
        <f t="shared" si="70"/>
        <v xml:space="preserve"> </v>
      </c>
    </row>
    <row r="287" spans="1:25">
      <c r="A287" s="23"/>
      <c r="C287" s="10" t="str">
        <f t="shared" si="71"/>
        <v xml:space="preserve"> </v>
      </c>
      <c r="D287" s="10" t="str">
        <f t="shared" si="61"/>
        <v xml:space="preserve"> </v>
      </c>
      <c r="E287" s="13" t="str">
        <f t="shared" si="62"/>
        <v xml:space="preserve">   </v>
      </c>
      <c r="F287" s="16" t="str">
        <f t="shared" si="63"/>
        <v xml:space="preserve"> </v>
      </c>
      <c r="G287" s="13" t="str">
        <f t="shared" si="64"/>
        <v xml:space="preserve">  </v>
      </c>
      <c r="H287" s="13" t="str">
        <f t="shared" si="65"/>
        <v xml:space="preserve"> </v>
      </c>
      <c r="I287" s="13" t="str">
        <f t="shared" si="66"/>
        <v xml:space="preserve"> </v>
      </c>
      <c r="J287" s="13" t="str">
        <f t="shared" si="67"/>
        <v xml:space="preserve"> </v>
      </c>
      <c r="L287" s="19" t="str">
        <f t="shared" si="72"/>
        <v xml:space="preserve"> </v>
      </c>
      <c r="M287" s="13" t="str">
        <f t="shared" si="73"/>
        <v xml:space="preserve"> </v>
      </c>
      <c r="N287" s="15" t="str">
        <f t="shared" si="74"/>
        <v xml:space="preserve"> </v>
      </c>
      <c r="O287" s="11" t="str">
        <f t="shared" si="75"/>
        <v xml:space="preserve"> </v>
      </c>
      <c r="P287" s="11" t="str">
        <f t="shared" si="76"/>
        <v xml:space="preserve"> </v>
      </c>
      <c r="R287" s="11" t="str">
        <f t="shared" si="77"/>
        <v xml:space="preserve"> </v>
      </c>
      <c r="U287" s="11" t="str">
        <f t="shared" si="68"/>
        <v xml:space="preserve"> </v>
      </c>
      <c r="V287" s="11" t="str">
        <f t="shared" si="69"/>
        <v xml:space="preserve"> </v>
      </c>
      <c r="Y287" s="11" t="str">
        <f t="shared" si="70"/>
        <v xml:space="preserve"> </v>
      </c>
    </row>
    <row r="288" spans="1:25">
      <c r="A288" s="23"/>
      <c r="C288" s="10" t="str">
        <f t="shared" si="71"/>
        <v xml:space="preserve"> </v>
      </c>
      <c r="D288" s="10" t="str">
        <f t="shared" si="61"/>
        <v xml:space="preserve"> </v>
      </c>
      <c r="E288" s="13" t="str">
        <f t="shared" si="62"/>
        <v xml:space="preserve">   </v>
      </c>
      <c r="F288" s="16" t="str">
        <f t="shared" si="63"/>
        <v xml:space="preserve"> </v>
      </c>
      <c r="G288" s="13" t="str">
        <f t="shared" si="64"/>
        <v xml:space="preserve">  </v>
      </c>
      <c r="H288" s="13" t="str">
        <f t="shared" si="65"/>
        <v xml:space="preserve"> </v>
      </c>
      <c r="I288" s="13" t="str">
        <f t="shared" si="66"/>
        <v xml:space="preserve"> </v>
      </c>
      <c r="J288" s="13" t="str">
        <f t="shared" si="67"/>
        <v xml:space="preserve"> </v>
      </c>
      <c r="L288" s="19" t="str">
        <f t="shared" si="72"/>
        <v xml:space="preserve"> </v>
      </c>
      <c r="M288" s="13" t="str">
        <f t="shared" si="73"/>
        <v xml:space="preserve"> </v>
      </c>
      <c r="N288" s="15" t="str">
        <f t="shared" si="74"/>
        <v xml:space="preserve"> </v>
      </c>
      <c r="O288" s="11" t="str">
        <f t="shared" si="75"/>
        <v xml:space="preserve"> </v>
      </c>
      <c r="P288" s="11" t="str">
        <f t="shared" si="76"/>
        <v xml:space="preserve"> </v>
      </c>
      <c r="R288" s="11" t="str">
        <f t="shared" si="77"/>
        <v xml:space="preserve"> </v>
      </c>
      <c r="U288" s="11" t="str">
        <f t="shared" si="68"/>
        <v xml:space="preserve"> </v>
      </c>
      <c r="V288" s="11" t="str">
        <f t="shared" si="69"/>
        <v xml:space="preserve"> </v>
      </c>
      <c r="Y288" s="11" t="str">
        <f t="shared" si="70"/>
        <v xml:space="preserve"> </v>
      </c>
    </row>
    <row r="289" spans="1:25">
      <c r="A289" s="23"/>
      <c r="C289" s="10" t="str">
        <f t="shared" si="71"/>
        <v xml:space="preserve"> </v>
      </c>
      <c r="D289" s="10" t="str">
        <f t="shared" si="61"/>
        <v xml:space="preserve"> </v>
      </c>
      <c r="E289" s="13" t="str">
        <f t="shared" si="62"/>
        <v xml:space="preserve">   </v>
      </c>
      <c r="F289" s="16" t="str">
        <f t="shared" si="63"/>
        <v xml:space="preserve"> </v>
      </c>
      <c r="G289" s="13" t="str">
        <f t="shared" si="64"/>
        <v xml:space="preserve">  </v>
      </c>
      <c r="H289" s="13" t="str">
        <f t="shared" si="65"/>
        <v xml:space="preserve"> </v>
      </c>
      <c r="I289" s="13" t="str">
        <f t="shared" si="66"/>
        <v xml:space="preserve"> </v>
      </c>
      <c r="J289" s="13" t="str">
        <f t="shared" si="67"/>
        <v xml:space="preserve"> </v>
      </c>
      <c r="L289" s="19" t="str">
        <f t="shared" si="72"/>
        <v xml:space="preserve"> </v>
      </c>
      <c r="M289" s="13" t="str">
        <f t="shared" si="73"/>
        <v xml:space="preserve"> </v>
      </c>
      <c r="N289" s="15" t="str">
        <f t="shared" si="74"/>
        <v xml:space="preserve"> </v>
      </c>
      <c r="O289" s="11" t="str">
        <f t="shared" si="75"/>
        <v xml:space="preserve"> </v>
      </c>
      <c r="P289" s="11" t="str">
        <f t="shared" si="76"/>
        <v xml:space="preserve"> </v>
      </c>
      <c r="R289" s="11" t="str">
        <f t="shared" si="77"/>
        <v xml:space="preserve"> </v>
      </c>
      <c r="U289" s="11" t="str">
        <f t="shared" si="68"/>
        <v xml:space="preserve"> </v>
      </c>
      <c r="V289" s="11" t="str">
        <f t="shared" si="69"/>
        <v xml:space="preserve"> </v>
      </c>
      <c r="Y289" s="11" t="str">
        <f t="shared" si="70"/>
        <v xml:space="preserve"> </v>
      </c>
    </row>
    <row r="290" spans="1:25">
      <c r="A290" s="23"/>
      <c r="C290" s="10" t="str">
        <f t="shared" si="71"/>
        <v xml:space="preserve"> </v>
      </c>
      <c r="D290" s="10" t="str">
        <f t="shared" si="61"/>
        <v xml:space="preserve"> </v>
      </c>
      <c r="E290" s="13" t="str">
        <f t="shared" si="62"/>
        <v xml:space="preserve">   </v>
      </c>
      <c r="F290" s="16" t="str">
        <f t="shared" si="63"/>
        <v xml:space="preserve"> </v>
      </c>
      <c r="G290" s="13" t="str">
        <f t="shared" si="64"/>
        <v xml:space="preserve">  </v>
      </c>
      <c r="H290" s="13" t="str">
        <f t="shared" si="65"/>
        <v xml:space="preserve"> </v>
      </c>
      <c r="I290" s="13" t="str">
        <f t="shared" si="66"/>
        <v xml:space="preserve"> </v>
      </c>
      <c r="J290" s="13" t="str">
        <f t="shared" si="67"/>
        <v xml:space="preserve"> </v>
      </c>
      <c r="L290" s="19" t="str">
        <f t="shared" si="72"/>
        <v xml:space="preserve"> </v>
      </c>
      <c r="M290" s="13" t="str">
        <f t="shared" si="73"/>
        <v xml:space="preserve"> </v>
      </c>
      <c r="N290" s="15" t="str">
        <f t="shared" si="74"/>
        <v xml:space="preserve"> </v>
      </c>
      <c r="O290" s="11" t="str">
        <f t="shared" si="75"/>
        <v xml:space="preserve"> </v>
      </c>
      <c r="P290" s="11" t="str">
        <f t="shared" si="76"/>
        <v xml:space="preserve"> </v>
      </c>
      <c r="R290" s="11" t="str">
        <f t="shared" si="77"/>
        <v xml:space="preserve"> </v>
      </c>
      <c r="U290" s="11" t="str">
        <f t="shared" si="68"/>
        <v xml:space="preserve"> </v>
      </c>
      <c r="V290" s="11" t="str">
        <f t="shared" si="69"/>
        <v xml:space="preserve"> </v>
      </c>
      <c r="Y290" s="11" t="str">
        <f t="shared" si="70"/>
        <v xml:space="preserve"> </v>
      </c>
    </row>
    <row r="291" spans="1:25">
      <c r="A291" s="23"/>
      <c r="C291" s="10" t="str">
        <f t="shared" si="71"/>
        <v xml:space="preserve"> </v>
      </c>
      <c r="D291" s="10" t="str">
        <f t="shared" si="61"/>
        <v xml:space="preserve"> </v>
      </c>
      <c r="E291" s="13" t="str">
        <f t="shared" si="62"/>
        <v xml:space="preserve">   </v>
      </c>
      <c r="F291" s="16" t="str">
        <f t="shared" si="63"/>
        <v xml:space="preserve"> </v>
      </c>
      <c r="G291" s="13" t="str">
        <f t="shared" si="64"/>
        <v xml:space="preserve">  </v>
      </c>
      <c r="H291" s="13" t="str">
        <f t="shared" si="65"/>
        <v xml:space="preserve"> </v>
      </c>
      <c r="I291" s="13" t="str">
        <f t="shared" si="66"/>
        <v xml:space="preserve"> </v>
      </c>
      <c r="J291" s="13" t="str">
        <f t="shared" si="67"/>
        <v xml:space="preserve"> </v>
      </c>
      <c r="L291" s="19" t="str">
        <f t="shared" si="72"/>
        <v xml:space="preserve"> </v>
      </c>
      <c r="M291" s="13" t="str">
        <f t="shared" si="73"/>
        <v xml:space="preserve"> </v>
      </c>
      <c r="N291" s="15" t="str">
        <f t="shared" si="74"/>
        <v xml:space="preserve"> </v>
      </c>
      <c r="O291" s="11" t="str">
        <f t="shared" si="75"/>
        <v xml:space="preserve"> </v>
      </c>
      <c r="P291" s="11" t="str">
        <f t="shared" si="76"/>
        <v xml:space="preserve"> </v>
      </c>
      <c r="R291" s="11" t="str">
        <f t="shared" si="77"/>
        <v xml:space="preserve"> </v>
      </c>
      <c r="U291" s="11" t="str">
        <f t="shared" si="68"/>
        <v xml:space="preserve"> </v>
      </c>
      <c r="V291" s="11" t="str">
        <f t="shared" si="69"/>
        <v xml:space="preserve"> </v>
      </c>
      <c r="Y291" s="11" t="str">
        <f t="shared" si="70"/>
        <v xml:space="preserve"> </v>
      </c>
    </row>
    <row r="292" spans="1:25">
      <c r="A292" s="23"/>
      <c r="C292" s="10" t="str">
        <f t="shared" si="71"/>
        <v xml:space="preserve"> </v>
      </c>
      <c r="D292" s="10" t="str">
        <f t="shared" si="61"/>
        <v xml:space="preserve"> </v>
      </c>
      <c r="E292" s="13" t="str">
        <f t="shared" si="62"/>
        <v xml:space="preserve">   </v>
      </c>
      <c r="F292" s="16" t="str">
        <f t="shared" si="63"/>
        <v xml:space="preserve"> </v>
      </c>
      <c r="G292" s="13" t="str">
        <f t="shared" si="64"/>
        <v xml:space="preserve">  </v>
      </c>
      <c r="H292" s="13" t="str">
        <f t="shared" si="65"/>
        <v xml:space="preserve"> </v>
      </c>
      <c r="I292" s="13" t="str">
        <f t="shared" si="66"/>
        <v xml:space="preserve"> </v>
      </c>
      <c r="J292" s="13" t="str">
        <f t="shared" si="67"/>
        <v xml:space="preserve"> </v>
      </c>
      <c r="L292" s="19" t="str">
        <f t="shared" si="72"/>
        <v xml:space="preserve"> </v>
      </c>
      <c r="M292" s="13" t="str">
        <f t="shared" si="73"/>
        <v xml:space="preserve"> </v>
      </c>
      <c r="N292" s="15" t="str">
        <f t="shared" si="74"/>
        <v xml:space="preserve"> </v>
      </c>
      <c r="O292" s="11" t="str">
        <f t="shared" si="75"/>
        <v xml:space="preserve"> </v>
      </c>
      <c r="P292" s="11" t="str">
        <f t="shared" si="76"/>
        <v xml:space="preserve"> </v>
      </c>
      <c r="R292" s="11" t="str">
        <f t="shared" si="77"/>
        <v xml:space="preserve"> </v>
      </c>
      <c r="U292" s="11" t="str">
        <f t="shared" si="68"/>
        <v xml:space="preserve"> </v>
      </c>
      <c r="V292" s="11" t="str">
        <f t="shared" si="69"/>
        <v xml:space="preserve"> </v>
      </c>
      <c r="Y292" s="11" t="str">
        <f t="shared" si="70"/>
        <v xml:space="preserve"> </v>
      </c>
    </row>
    <row r="293" spans="1:25">
      <c r="A293" s="23"/>
      <c r="C293" s="10" t="str">
        <f t="shared" si="71"/>
        <v xml:space="preserve"> </v>
      </c>
      <c r="D293" s="10" t="str">
        <f t="shared" si="61"/>
        <v xml:space="preserve"> </v>
      </c>
      <c r="E293" s="13" t="str">
        <f t="shared" si="62"/>
        <v xml:space="preserve">   </v>
      </c>
      <c r="F293" s="16" t="str">
        <f t="shared" si="63"/>
        <v xml:space="preserve"> </v>
      </c>
      <c r="G293" s="13" t="str">
        <f t="shared" si="64"/>
        <v xml:space="preserve">  </v>
      </c>
      <c r="H293" s="13" t="str">
        <f t="shared" si="65"/>
        <v xml:space="preserve"> </v>
      </c>
      <c r="I293" s="13" t="str">
        <f t="shared" si="66"/>
        <v xml:space="preserve"> </v>
      </c>
      <c r="J293" s="13" t="str">
        <f t="shared" si="67"/>
        <v xml:space="preserve"> </v>
      </c>
      <c r="L293" s="19" t="str">
        <f t="shared" si="72"/>
        <v xml:space="preserve"> </v>
      </c>
      <c r="M293" s="13" t="str">
        <f t="shared" si="73"/>
        <v xml:space="preserve"> </v>
      </c>
      <c r="N293" s="15" t="str">
        <f t="shared" si="74"/>
        <v xml:space="preserve"> </v>
      </c>
      <c r="O293" s="11" t="str">
        <f t="shared" si="75"/>
        <v xml:space="preserve"> </v>
      </c>
      <c r="P293" s="11" t="str">
        <f t="shared" si="76"/>
        <v xml:space="preserve"> </v>
      </c>
      <c r="R293" s="11" t="str">
        <f t="shared" si="77"/>
        <v xml:space="preserve"> </v>
      </c>
      <c r="U293" s="11" t="str">
        <f t="shared" si="68"/>
        <v xml:space="preserve"> </v>
      </c>
      <c r="V293" s="11" t="str">
        <f t="shared" si="69"/>
        <v xml:space="preserve"> </v>
      </c>
      <c r="Y293" s="11" t="str">
        <f t="shared" si="70"/>
        <v xml:space="preserve"> </v>
      </c>
    </row>
    <row r="294" spans="1:25">
      <c r="A294" s="23"/>
      <c r="C294" s="10" t="str">
        <f t="shared" si="71"/>
        <v xml:space="preserve"> </v>
      </c>
      <c r="D294" s="10" t="str">
        <f t="shared" si="61"/>
        <v xml:space="preserve"> </v>
      </c>
      <c r="E294" s="13" t="str">
        <f t="shared" si="62"/>
        <v xml:space="preserve">   </v>
      </c>
      <c r="F294" s="16" t="str">
        <f t="shared" si="63"/>
        <v xml:space="preserve"> </v>
      </c>
      <c r="G294" s="13" t="str">
        <f t="shared" si="64"/>
        <v xml:space="preserve">  </v>
      </c>
      <c r="H294" s="13" t="str">
        <f t="shared" si="65"/>
        <v xml:space="preserve"> </v>
      </c>
      <c r="I294" s="13" t="str">
        <f t="shared" si="66"/>
        <v xml:space="preserve"> </v>
      </c>
      <c r="J294" s="13" t="str">
        <f t="shared" si="67"/>
        <v xml:space="preserve"> </v>
      </c>
      <c r="L294" s="19" t="str">
        <f t="shared" si="72"/>
        <v xml:space="preserve"> </v>
      </c>
      <c r="M294" s="13" t="str">
        <f t="shared" si="73"/>
        <v xml:space="preserve"> </v>
      </c>
      <c r="N294" s="15" t="str">
        <f t="shared" si="74"/>
        <v xml:space="preserve"> </v>
      </c>
      <c r="O294" s="11" t="str">
        <f t="shared" si="75"/>
        <v xml:space="preserve"> </v>
      </c>
      <c r="P294" s="11" t="str">
        <f t="shared" si="76"/>
        <v xml:space="preserve"> </v>
      </c>
      <c r="R294" s="11" t="str">
        <f t="shared" si="77"/>
        <v xml:space="preserve"> </v>
      </c>
      <c r="U294" s="11" t="str">
        <f t="shared" si="68"/>
        <v xml:space="preserve"> </v>
      </c>
      <c r="V294" s="11" t="str">
        <f t="shared" si="69"/>
        <v xml:space="preserve"> </v>
      </c>
      <c r="Y294" s="11" t="str">
        <f t="shared" si="70"/>
        <v xml:space="preserve"> </v>
      </c>
    </row>
    <row r="295" spans="1:25">
      <c r="A295" s="23"/>
      <c r="C295" s="10" t="str">
        <f t="shared" si="71"/>
        <v xml:space="preserve"> </v>
      </c>
      <c r="D295" s="10" t="str">
        <f t="shared" si="61"/>
        <v xml:space="preserve"> </v>
      </c>
      <c r="E295" s="13" t="str">
        <f t="shared" si="62"/>
        <v xml:space="preserve">   </v>
      </c>
      <c r="F295" s="16" t="str">
        <f t="shared" si="63"/>
        <v xml:space="preserve"> </v>
      </c>
      <c r="G295" s="13" t="str">
        <f t="shared" si="64"/>
        <v xml:space="preserve">  </v>
      </c>
      <c r="H295" s="13" t="str">
        <f t="shared" si="65"/>
        <v xml:space="preserve"> </v>
      </c>
      <c r="I295" s="13" t="str">
        <f t="shared" si="66"/>
        <v xml:space="preserve"> </v>
      </c>
      <c r="J295" s="13" t="str">
        <f t="shared" si="67"/>
        <v xml:space="preserve"> </v>
      </c>
      <c r="L295" s="19" t="str">
        <f t="shared" si="72"/>
        <v xml:space="preserve"> </v>
      </c>
      <c r="M295" s="13" t="str">
        <f t="shared" si="73"/>
        <v xml:space="preserve"> </v>
      </c>
      <c r="N295" s="15" t="str">
        <f t="shared" si="74"/>
        <v xml:space="preserve"> </v>
      </c>
      <c r="O295" s="11" t="str">
        <f t="shared" si="75"/>
        <v xml:space="preserve"> </v>
      </c>
      <c r="P295" s="11" t="str">
        <f t="shared" si="76"/>
        <v xml:space="preserve"> </v>
      </c>
      <c r="R295" s="11" t="str">
        <f t="shared" si="77"/>
        <v xml:space="preserve"> </v>
      </c>
      <c r="U295" s="11" t="str">
        <f t="shared" si="68"/>
        <v xml:space="preserve"> </v>
      </c>
      <c r="V295" s="11" t="str">
        <f t="shared" si="69"/>
        <v xml:space="preserve"> </v>
      </c>
      <c r="Y295" s="11" t="str">
        <f t="shared" si="70"/>
        <v xml:space="preserve"> </v>
      </c>
    </row>
    <row r="296" spans="1:25">
      <c r="A296" s="23"/>
      <c r="C296" s="10" t="str">
        <f t="shared" si="71"/>
        <v xml:space="preserve"> </v>
      </c>
      <c r="D296" s="10" t="str">
        <f t="shared" si="61"/>
        <v xml:space="preserve"> </v>
      </c>
      <c r="E296" s="13" t="str">
        <f t="shared" si="62"/>
        <v xml:space="preserve">   </v>
      </c>
      <c r="F296" s="16" t="str">
        <f t="shared" si="63"/>
        <v xml:space="preserve"> </v>
      </c>
      <c r="G296" s="13" t="str">
        <f t="shared" si="64"/>
        <v xml:space="preserve">  </v>
      </c>
      <c r="H296" s="13" t="str">
        <f t="shared" si="65"/>
        <v xml:space="preserve"> </v>
      </c>
      <c r="I296" s="13" t="str">
        <f t="shared" si="66"/>
        <v xml:space="preserve"> </v>
      </c>
      <c r="J296" s="13" t="str">
        <f t="shared" si="67"/>
        <v xml:space="preserve"> </v>
      </c>
      <c r="L296" s="19" t="str">
        <f t="shared" si="72"/>
        <v xml:space="preserve"> </v>
      </c>
      <c r="M296" s="13" t="str">
        <f t="shared" si="73"/>
        <v xml:space="preserve"> </v>
      </c>
      <c r="N296" s="15" t="str">
        <f t="shared" si="74"/>
        <v xml:space="preserve"> </v>
      </c>
      <c r="O296" s="11" t="str">
        <f t="shared" si="75"/>
        <v xml:space="preserve"> </v>
      </c>
      <c r="P296" s="11" t="str">
        <f t="shared" si="76"/>
        <v xml:space="preserve"> </v>
      </c>
      <c r="R296" s="11" t="str">
        <f t="shared" si="77"/>
        <v xml:space="preserve"> </v>
      </c>
      <c r="U296" s="11" t="str">
        <f t="shared" si="68"/>
        <v xml:space="preserve"> </v>
      </c>
      <c r="V296" s="11" t="str">
        <f t="shared" si="69"/>
        <v xml:space="preserve"> </v>
      </c>
      <c r="Y296" s="11" t="str">
        <f t="shared" si="70"/>
        <v xml:space="preserve"> </v>
      </c>
    </row>
  </sheetData>
  <autoFilter ref="B1:AA978"/>
  <phoneticPr fontId="13" type="noConversion"/>
  <pageMargins left="1" right="1" top="0.57361111111111107" bottom="0.57361111111111107" header="0" footer="0"/>
  <headerFooter alignWithMargins="0">
    <oddHeader>&amp;L&amp;C&amp;R</oddHeader>
    <oddFooter>&amp;L&amp;C&amp;R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H31"/>
  <sheetViews>
    <sheetView zoomScaleNormal="100" workbookViewId="0"/>
  </sheetViews>
  <sheetFormatPr defaultColWidth="11.42578125" defaultRowHeight="15.75"/>
  <cols>
    <col min="1" max="1" width="6.42578125" style="269" customWidth="1"/>
    <col min="2" max="2" width="12" style="269" customWidth="1"/>
    <col min="3" max="3" width="16" style="269" customWidth="1"/>
    <col min="4" max="4" width="13.140625" style="271" customWidth="1"/>
    <col min="5" max="5" width="19.28515625" style="262" customWidth="1"/>
    <col min="6" max="6" width="7.7109375" style="271" hidden="1" customWidth="1"/>
    <col min="7" max="7" width="8.140625" style="271" hidden="1" customWidth="1"/>
    <col min="8" max="8" width="8.28515625" style="271" hidden="1" customWidth="1"/>
    <col min="9" max="9" width="9.85546875" style="271" customWidth="1"/>
    <col min="10" max="10" width="9.42578125" style="269" customWidth="1"/>
    <col min="11" max="216" width="11.42578125" style="271" customWidth="1"/>
    <col min="217" max="16384" width="11.42578125" style="272"/>
  </cols>
  <sheetData>
    <row r="1" spans="1:216" ht="18.75" customHeight="1">
      <c r="D1" s="262"/>
      <c r="F1" s="262"/>
      <c r="G1" s="269"/>
      <c r="H1" s="269"/>
      <c r="GP1" s="272"/>
      <c r="GQ1" s="272"/>
      <c r="GR1" s="272"/>
      <c r="GS1" s="272"/>
      <c r="GT1" s="272"/>
      <c r="GU1" s="272"/>
      <c r="GV1" s="272"/>
      <c r="GW1" s="272"/>
      <c r="GX1" s="272"/>
      <c r="GY1" s="272"/>
      <c r="GZ1" s="272"/>
      <c r="HA1" s="272"/>
      <c r="HB1" s="272"/>
      <c r="HC1" s="272"/>
      <c r="HD1" s="272"/>
      <c r="HE1" s="272"/>
      <c r="HF1" s="272"/>
      <c r="HG1" s="272"/>
      <c r="HH1" s="272"/>
    </row>
    <row r="2" spans="1:216" ht="18.75" customHeight="1">
      <c r="B2" s="262" t="s">
        <v>610</v>
      </c>
      <c r="C2" s="262"/>
      <c r="D2" s="269"/>
      <c r="F2" s="269"/>
      <c r="G2" s="262"/>
      <c r="H2" s="269"/>
      <c r="GO2" s="272"/>
      <c r="GP2" s="272"/>
      <c r="GQ2" s="272"/>
      <c r="GR2" s="272"/>
      <c r="GS2" s="272"/>
      <c r="GT2" s="272"/>
      <c r="GU2" s="272"/>
      <c r="GV2" s="272"/>
      <c r="GW2" s="272"/>
      <c r="GX2" s="272"/>
      <c r="GY2" s="272"/>
      <c r="GZ2" s="272"/>
      <c r="HA2" s="272"/>
      <c r="HB2" s="272"/>
      <c r="HC2" s="272"/>
      <c r="HD2" s="272"/>
      <c r="HE2" s="272"/>
      <c r="HF2" s="272"/>
      <c r="HG2" s="272"/>
      <c r="HH2" s="272"/>
    </row>
    <row r="3" spans="1:216" ht="18.75" customHeight="1">
      <c r="B3" s="262"/>
      <c r="C3" s="262"/>
      <c r="D3" s="269"/>
      <c r="E3" s="319"/>
      <c r="F3" s="269"/>
      <c r="G3" s="262"/>
      <c r="H3" s="269"/>
      <c r="GO3" s="272"/>
      <c r="GP3" s="272"/>
      <c r="GQ3" s="272"/>
      <c r="GR3" s="272"/>
      <c r="GS3" s="272"/>
      <c r="GT3" s="272"/>
      <c r="GU3" s="272"/>
      <c r="GV3" s="272"/>
      <c r="GW3" s="272"/>
      <c r="GX3" s="272"/>
      <c r="GY3" s="272"/>
      <c r="GZ3" s="272"/>
      <c r="HA3" s="272"/>
      <c r="HB3" s="272"/>
      <c r="HC3" s="272"/>
      <c r="HD3" s="272"/>
      <c r="HE3" s="272"/>
      <c r="HF3" s="272"/>
      <c r="HG3" s="272"/>
      <c r="HH3" s="272"/>
    </row>
    <row r="4" spans="1:216" ht="18.75" customHeight="1">
      <c r="B4" s="262"/>
      <c r="C4" s="262"/>
      <c r="D4" s="269"/>
      <c r="F4" s="269"/>
      <c r="G4" s="262"/>
      <c r="H4" s="269"/>
      <c r="GO4" s="272"/>
      <c r="GP4" s="272"/>
      <c r="GQ4" s="272"/>
      <c r="GR4" s="272"/>
      <c r="GS4" s="272"/>
      <c r="GT4" s="272"/>
      <c r="GU4" s="272"/>
      <c r="GV4" s="272"/>
      <c r="GW4" s="272"/>
      <c r="GX4" s="272"/>
      <c r="GY4" s="272"/>
      <c r="GZ4" s="272"/>
      <c r="HA4" s="272"/>
      <c r="HB4" s="272"/>
      <c r="HC4" s="272"/>
      <c r="HD4" s="272"/>
      <c r="HE4" s="272"/>
      <c r="HF4" s="272"/>
      <c r="HG4" s="272"/>
      <c r="HH4" s="272"/>
    </row>
    <row r="5" spans="1:216">
      <c r="B5" s="344" t="s">
        <v>609</v>
      </c>
      <c r="C5" s="344"/>
      <c r="D5" s="344"/>
      <c r="E5" s="344"/>
      <c r="F5" s="262" t="s">
        <v>3</v>
      </c>
      <c r="H5" s="269"/>
      <c r="I5" s="262" t="s">
        <v>3</v>
      </c>
      <c r="GO5" s="272"/>
      <c r="GP5" s="272"/>
      <c r="GQ5" s="272"/>
      <c r="GR5" s="272"/>
      <c r="GS5" s="272"/>
      <c r="GT5" s="272"/>
      <c r="GU5" s="272"/>
      <c r="GV5" s="272"/>
      <c r="GW5" s="272"/>
      <c r="GX5" s="272"/>
      <c r="GY5" s="272"/>
      <c r="GZ5" s="272"/>
      <c r="HA5" s="272"/>
      <c r="HB5" s="272"/>
      <c r="HC5" s="272"/>
      <c r="HD5" s="272"/>
      <c r="HE5" s="272"/>
      <c r="HF5" s="272"/>
      <c r="HG5" s="272"/>
      <c r="HH5" s="272"/>
    </row>
    <row r="6" spans="1:216">
      <c r="B6" s="344"/>
      <c r="C6" s="344"/>
      <c r="D6" s="344"/>
      <c r="G6" s="269"/>
      <c r="H6" s="269"/>
      <c r="GP6" s="272"/>
      <c r="GQ6" s="272"/>
      <c r="GR6" s="272"/>
      <c r="GS6" s="272"/>
      <c r="GT6" s="272"/>
      <c r="GU6" s="272"/>
      <c r="GV6" s="272"/>
      <c r="GW6" s="272"/>
      <c r="GX6" s="272"/>
      <c r="GY6" s="272"/>
      <c r="GZ6" s="272"/>
      <c r="HA6" s="272"/>
      <c r="HB6" s="272"/>
      <c r="HC6" s="272"/>
      <c r="HD6" s="272"/>
      <c r="HE6" s="272"/>
      <c r="HF6" s="272"/>
      <c r="HG6" s="272"/>
      <c r="HH6" s="272"/>
    </row>
    <row r="7" spans="1:216" ht="18.75" customHeight="1">
      <c r="B7" s="154" t="s">
        <v>727</v>
      </c>
      <c r="C7" s="262"/>
      <c r="D7" s="269"/>
      <c r="F7" s="293"/>
      <c r="G7" s="293"/>
      <c r="H7" s="293"/>
      <c r="I7" s="293"/>
      <c r="FW7" s="272"/>
      <c r="FX7" s="272"/>
      <c r="FY7" s="272"/>
      <c r="FZ7" s="272"/>
      <c r="GA7" s="272"/>
      <c r="GB7" s="272"/>
      <c r="GC7" s="272"/>
      <c r="GD7" s="272"/>
      <c r="GE7" s="272"/>
      <c r="GF7" s="272"/>
      <c r="GG7" s="272"/>
      <c r="GH7" s="272"/>
      <c r="GI7" s="272"/>
      <c r="GJ7" s="272"/>
      <c r="GK7" s="272"/>
      <c r="GL7" s="272"/>
      <c r="GM7" s="272"/>
      <c r="GN7" s="272"/>
      <c r="GO7" s="272"/>
      <c r="GP7" s="272"/>
      <c r="GQ7" s="272"/>
      <c r="GR7" s="272"/>
      <c r="GS7" s="272"/>
      <c r="GT7" s="272"/>
      <c r="GU7" s="272"/>
      <c r="GV7" s="272"/>
      <c r="GW7" s="272"/>
      <c r="GX7" s="272"/>
      <c r="GY7" s="272"/>
      <c r="GZ7" s="272"/>
      <c r="HA7" s="272"/>
      <c r="HB7" s="272"/>
      <c r="HC7" s="272"/>
      <c r="HD7" s="272"/>
      <c r="HE7" s="272"/>
      <c r="HF7" s="272"/>
      <c r="HG7" s="272"/>
      <c r="HH7" s="272"/>
    </row>
    <row r="8" spans="1:216" ht="15.75" customHeight="1">
      <c r="B8" s="271"/>
      <c r="C8" s="271"/>
      <c r="D8" s="269"/>
      <c r="F8" s="353" t="s">
        <v>124</v>
      </c>
      <c r="G8" s="354"/>
      <c r="H8" s="355"/>
      <c r="I8" s="293"/>
      <c r="FW8" s="272"/>
      <c r="FX8" s="272"/>
      <c r="FY8" s="272"/>
      <c r="FZ8" s="272"/>
      <c r="GA8" s="272"/>
      <c r="GB8" s="272"/>
      <c r="GC8" s="272"/>
      <c r="GD8" s="272"/>
      <c r="GE8" s="272"/>
      <c r="GF8" s="272"/>
      <c r="GG8" s="272"/>
      <c r="GH8" s="272"/>
      <c r="GI8" s="272"/>
      <c r="GJ8" s="272"/>
      <c r="GK8" s="272"/>
      <c r="GL8" s="272"/>
      <c r="GM8" s="272"/>
      <c r="GN8" s="272"/>
      <c r="GO8" s="272"/>
      <c r="GP8" s="272"/>
      <c r="GQ8" s="272"/>
      <c r="GR8" s="272"/>
      <c r="GS8" s="272"/>
      <c r="GT8" s="272"/>
      <c r="GU8" s="272"/>
      <c r="GV8" s="272"/>
      <c r="GW8" s="272"/>
      <c r="GX8" s="272"/>
      <c r="GY8" s="272"/>
      <c r="GZ8" s="272"/>
      <c r="HA8" s="272"/>
      <c r="HB8" s="272"/>
      <c r="HC8" s="272"/>
      <c r="HD8" s="272"/>
      <c r="HE8" s="272"/>
      <c r="HF8" s="272"/>
      <c r="HG8" s="272"/>
      <c r="HH8" s="272"/>
    </row>
    <row r="9" spans="1:216" ht="15.75" customHeight="1" thickBot="1">
      <c r="A9" s="295" t="s">
        <v>274</v>
      </c>
      <c r="B9" s="296" t="s">
        <v>568</v>
      </c>
      <c r="C9" s="296" t="s">
        <v>569</v>
      </c>
      <c r="D9" s="297" t="s">
        <v>114</v>
      </c>
      <c r="E9" s="298" t="s">
        <v>565</v>
      </c>
      <c r="F9" s="298" t="s">
        <v>0</v>
      </c>
      <c r="G9" s="298" t="s">
        <v>1</v>
      </c>
      <c r="H9" s="298" t="s">
        <v>2</v>
      </c>
      <c r="I9" s="297" t="s">
        <v>281</v>
      </c>
      <c r="J9" s="297" t="s">
        <v>113</v>
      </c>
      <c r="FW9" s="272"/>
      <c r="FX9" s="272"/>
      <c r="FY9" s="272"/>
      <c r="FZ9" s="272"/>
      <c r="GA9" s="272"/>
      <c r="GB9" s="272"/>
      <c r="GC9" s="272"/>
      <c r="GD9" s="272"/>
      <c r="GE9" s="272"/>
      <c r="GF9" s="272"/>
      <c r="GG9" s="272"/>
      <c r="GH9" s="272"/>
      <c r="GI9" s="272"/>
      <c r="GJ9" s="272"/>
      <c r="GK9" s="272"/>
      <c r="GL9" s="272"/>
      <c r="GM9" s="272"/>
      <c r="GN9" s="272"/>
      <c r="GO9" s="272"/>
      <c r="GP9" s="272"/>
      <c r="GQ9" s="272"/>
      <c r="GR9" s="272"/>
      <c r="GS9" s="272"/>
      <c r="GT9" s="272"/>
      <c r="GU9" s="272"/>
      <c r="GV9" s="272"/>
      <c r="GW9" s="272"/>
      <c r="GX9" s="272"/>
      <c r="GY9" s="272"/>
      <c r="GZ9" s="272"/>
      <c r="HA9" s="272"/>
      <c r="HB9" s="272"/>
      <c r="HC9" s="272"/>
      <c r="HD9" s="272"/>
      <c r="HE9" s="272"/>
      <c r="HF9" s="272"/>
      <c r="HG9" s="272"/>
      <c r="HH9" s="272"/>
    </row>
    <row r="10" spans="1:216" ht="18.95" customHeight="1" thickTop="1">
      <c r="A10" s="299">
        <v>1</v>
      </c>
      <c r="B10" s="195" t="s">
        <v>620</v>
      </c>
      <c r="C10" s="182" t="s">
        <v>648</v>
      </c>
      <c r="D10" s="206">
        <v>41576</v>
      </c>
      <c r="E10" s="320" t="s">
        <v>602</v>
      </c>
      <c r="F10" s="300"/>
      <c r="G10" s="299"/>
      <c r="H10" s="299"/>
      <c r="I10" s="301" t="s">
        <v>800</v>
      </c>
      <c r="J10" s="299">
        <v>1.5</v>
      </c>
      <c r="FW10" s="272"/>
      <c r="FX10" s="272"/>
      <c r="FY10" s="272"/>
      <c r="FZ10" s="272"/>
      <c r="GA10" s="272"/>
      <c r="GB10" s="272"/>
      <c r="GC10" s="272"/>
      <c r="GD10" s="272"/>
      <c r="GE10" s="272"/>
      <c r="GF10" s="272"/>
      <c r="GG10" s="272"/>
      <c r="GH10" s="272"/>
      <c r="GI10" s="272"/>
      <c r="GJ10" s="272"/>
      <c r="GK10" s="272"/>
      <c r="GL10" s="272"/>
      <c r="GM10" s="272"/>
      <c r="GN10" s="272"/>
      <c r="GO10" s="272"/>
      <c r="GP10" s="272"/>
      <c r="GQ10" s="272"/>
      <c r="GR10" s="272"/>
      <c r="GS10" s="272"/>
      <c r="GT10" s="272"/>
      <c r="GU10" s="272"/>
      <c r="GV10" s="272"/>
      <c r="GW10" s="272"/>
      <c r="GX10" s="272"/>
      <c r="GY10" s="272"/>
      <c r="GZ10" s="272"/>
      <c r="HA10" s="272"/>
      <c r="HB10" s="272"/>
      <c r="HC10" s="272"/>
      <c r="HD10" s="272"/>
      <c r="HE10" s="272"/>
      <c r="HF10" s="272"/>
      <c r="HG10" s="272"/>
      <c r="HH10" s="272"/>
    </row>
    <row r="11" spans="1:216" ht="18.95" customHeight="1">
      <c r="A11" s="299">
        <v>1</v>
      </c>
      <c r="B11" s="195" t="s">
        <v>548</v>
      </c>
      <c r="C11" s="182" t="s">
        <v>649</v>
      </c>
      <c r="D11" s="206">
        <v>41495</v>
      </c>
      <c r="E11" s="320" t="s">
        <v>602</v>
      </c>
      <c r="F11" s="300"/>
      <c r="G11" s="309"/>
      <c r="H11" s="299"/>
      <c r="I11" s="306" t="s">
        <v>800</v>
      </c>
      <c r="J11" s="299">
        <v>1.5</v>
      </c>
      <c r="FW11" s="272"/>
      <c r="FX11" s="272"/>
      <c r="FY11" s="272"/>
      <c r="FZ11" s="272"/>
      <c r="GA11" s="272"/>
      <c r="GB11" s="272"/>
      <c r="GC11" s="272"/>
      <c r="GD11" s="272"/>
      <c r="GE11" s="272"/>
      <c r="GF11" s="272"/>
      <c r="GG11" s="272"/>
      <c r="GH11" s="272"/>
      <c r="GI11" s="272"/>
      <c r="GJ11" s="272"/>
      <c r="GK11" s="272"/>
      <c r="GL11" s="272"/>
      <c r="GM11" s="272"/>
      <c r="GN11" s="272"/>
      <c r="GO11" s="272"/>
      <c r="GP11" s="272"/>
      <c r="GQ11" s="272"/>
      <c r="GR11" s="272"/>
      <c r="GS11" s="272"/>
      <c r="GT11" s="272"/>
      <c r="GU11" s="272"/>
      <c r="GV11" s="272"/>
      <c r="GW11" s="272"/>
      <c r="GX11" s="272"/>
      <c r="GY11" s="272"/>
      <c r="GZ11" s="272"/>
      <c r="HA11" s="272"/>
      <c r="HB11" s="272"/>
      <c r="HC11" s="272"/>
      <c r="HD11" s="272"/>
      <c r="HE11" s="272"/>
      <c r="HF11" s="272"/>
      <c r="HG11" s="272"/>
      <c r="HH11" s="272"/>
    </row>
    <row r="12" spans="1:216" ht="18.95" customHeight="1">
      <c r="A12" s="299">
        <v>3</v>
      </c>
      <c r="B12" s="290" t="s">
        <v>644</v>
      </c>
      <c r="C12" s="182" t="s">
        <v>645</v>
      </c>
      <c r="D12" s="251">
        <v>41348</v>
      </c>
      <c r="E12" s="321" t="s">
        <v>631</v>
      </c>
      <c r="F12" s="300"/>
      <c r="G12" s="309"/>
      <c r="H12" s="299"/>
      <c r="I12" s="306" t="s">
        <v>798</v>
      </c>
      <c r="J12" s="299">
        <v>3</v>
      </c>
      <c r="FW12" s="272"/>
      <c r="FX12" s="272"/>
      <c r="FY12" s="272"/>
      <c r="FZ12" s="272"/>
      <c r="GA12" s="272"/>
      <c r="GB12" s="272"/>
      <c r="GC12" s="272"/>
      <c r="GD12" s="272"/>
      <c r="GE12" s="272"/>
      <c r="GF12" s="272"/>
      <c r="GG12" s="272"/>
      <c r="GH12" s="272"/>
      <c r="GI12" s="272"/>
      <c r="GJ12" s="272"/>
      <c r="GK12" s="272"/>
      <c r="GL12" s="272"/>
      <c r="GM12" s="272"/>
      <c r="GN12" s="272"/>
      <c r="GO12" s="272"/>
      <c r="GP12" s="272"/>
      <c r="GQ12" s="272"/>
      <c r="GR12" s="272"/>
      <c r="GS12" s="272"/>
      <c r="GT12" s="272"/>
      <c r="GU12" s="272"/>
      <c r="GV12" s="272"/>
      <c r="GW12" s="272"/>
      <c r="GX12" s="272"/>
      <c r="GY12" s="272"/>
      <c r="GZ12" s="272"/>
      <c r="HA12" s="272"/>
      <c r="HB12" s="272"/>
      <c r="HC12" s="272"/>
      <c r="HD12" s="272"/>
      <c r="HE12" s="272"/>
      <c r="HF12" s="272"/>
      <c r="HG12" s="272"/>
      <c r="HH12" s="272"/>
    </row>
    <row r="13" spans="1:216" ht="18.95" customHeight="1">
      <c r="A13" s="299">
        <v>4</v>
      </c>
      <c r="B13" s="291" t="s">
        <v>629</v>
      </c>
      <c r="C13" s="182" t="s">
        <v>630</v>
      </c>
      <c r="D13" s="250">
        <v>41775</v>
      </c>
      <c r="E13" s="321" t="s">
        <v>631</v>
      </c>
      <c r="F13" s="305"/>
      <c r="G13" s="299"/>
      <c r="H13" s="299"/>
      <c r="I13" s="306" t="s">
        <v>792</v>
      </c>
      <c r="J13" s="299">
        <v>4</v>
      </c>
      <c r="FW13" s="272"/>
      <c r="FX13" s="272"/>
      <c r="FY13" s="272"/>
      <c r="FZ13" s="272"/>
      <c r="GA13" s="272"/>
      <c r="GB13" s="272"/>
      <c r="GC13" s="272"/>
      <c r="GD13" s="272"/>
      <c r="GE13" s="272"/>
      <c r="GF13" s="272"/>
      <c r="GG13" s="272"/>
      <c r="GH13" s="272"/>
      <c r="GI13" s="272"/>
      <c r="GJ13" s="272"/>
      <c r="GK13" s="272"/>
      <c r="GL13" s="272"/>
      <c r="GM13" s="272"/>
      <c r="GN13" s="272"/>
      <c r="GO13" s="272"/>
      <c r="GP13" s="272"/>
      <c r="GQ13" s="272"/>
      <c r="GR13" s="272"/>
      <c r="GS13" s="272"/>
      <c r="GT13" s="272"/>
      <c r="GU13" s="272"/>
      <c r="GV13" s="272"/>
      <c r="GW13" s="272"/>
      <c r="GX13" s="272"/>
      <c r="GY13" s="272"/>
      <c r="GZ13" s="272"/>
      <c r="HA13" s="272"/>
      <c r="HB13" s="272"/>
      <c r="HC13" s="272"/>
      <c r="HD13" s="272"/>
      <c r="HE13" s="272"/>
      <c r="HF13" s="272"/>
      <c r="HG13" s="272"/>
      <c r="HH13" s="272"/>
    </row>
    <row r="14" spans="1:216" ht="18.95" customHeight="1">
      <c r="A14" s="299">
        <v>5</v>
      </c>
      <c r="B14" s="187" t="s">
        <v>622</v>
      </c>
      <c r="C14" s="182" t="s">
        <v>623</v>
      </c>
      <c r="D14" s="185">
        <v>41578</v>
      </c>
      <c r="E14" s="322" t="s">
        <v>581</v>
      </c>
      <c r="F14" s="300"/>
      <c r="G14" s="309"/>
      <c r="H14" s="299"/>
      <c r="I14" s="306" t="s">
        <v>790</v>
      </c>
      <c r="J14" s="299">
        <v>5</v>
      </c>
      <c r="FW14" s="272"/>
      <c r="FX14" s="272"/>
      <c r="FY14" s="272"/>
      <c r="FZ14" s="272"/>
      <c r="GA14" s="272"/>
      <c r="GB14" s="272"/>
      <c r="GC14" s="272"/>
      <c r="GD14" s="272"/>
      <c r="GE14" s="272"/>
      <c r="GF14" s="272"/>
      <c r="GG14" s="272"/>
      <c r="GH14" s="272"/>
      <c r="GI14" s="272"/>
      <c r="GJ14" s="272"/>
      <c r="GK14" s="272"/>
      <c r="GL14" s="272"/>
      <c r="GM14" s="272"/>
      <c r="GN14" s="272"/>
      <c r="GO14" s="272"/>
      <c r="GP14" s="272"/>
      <c r="GQ14" s="272"/>
      <c r="GR14" s="272"/>
      <c r="GS14" s="272"/>
      <c r="GT14" s="272"/>
      <c r="GU14" s="272"/>
      <c r="GV14" s="272"/>
      <c r="GW14" s="272"/>
      <c r="GX14" s="272"/>
      <c r="GY14" s="272"/>
      <c r="GZ14" s="272"/>
      <c r="HA14" s="272"/>
      <c r="HB14" s="272"/>
      <c r="HC14" s="272"/>
      <c r="HD14" s="272"/>
      <c r="HE14" s="272"/>
      <c r="HF14" s="272"/>
      <c r="HG14" s="272"/>
      <c r="HH14" s="272"/>
    </row>
    <row r="15" spans="1:216" ht="18.95" customHeight="1">
      <c r="A15" s="299">
        <v>6</v>
      </c>
      <c r="B15" s="183" t="s">
        <v>614</v>
      </c>
      <c r="C15" s="182" t="s">
        <v>615</v>
      </c>
      <c r="D15" s="185">
        <v>41381</v>
      </c>
      <c r="E15" s="322" t="s">
        <v>579</v>
      </c>
      <c r="F15" s="302"/>
      <c r="G15" s="300"/>
      <c r="H15" s="300"/>
      <c r="I15" s="308" t="s">
        <v>785</v>
      </c>
      <c r="J15" s="299">
        <v>6</v>
      </c>
    </row>
    <row r="16" spans="1:216" ht="18.95" customHeight="1">
      <c r="A16" s="299">
        <v>7</v>
      </c>
      <c r="B16" s="266" t="s">
        <v>634</v>
      </c>
      <c r="C16" s="182" t="s">
        <v>635</v>
      </c>
      <c r="D16" s="250">
        <v>42251</v>
      </c>
      <c r="E16" s="321" t="s">
        <v>593</v>
      </c>
      <c r="F16" s="300"/>
      <c r="G16" s="309"/>
      <c r="H16" s="299"/>
      <c r="I16" s="306" t="s">
        <v>794</v>
      </c>
      <c r="J16" s="299">
        <v>7</v>
      </c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  <c r="AY16" s="272"/>
      <c r="AZ16" s="272"/>
      <c r="BA16" s="272"/>
      <c r="BB16" s="272"/>
      <c r="BC16" s="272"/>
      <c r="BD16" s="272"/>
      <c r="BE16" s="272"/>
      <c r="BF16" s="272"/>
      <c r="BG16" s="272"/>
      <c r="BH16" s="272"/>
      <c r="BI16" s="272"/>
      <c r="BJ16" s="272"/>
      <c r="BK16" s="272"/>
      <c r="BL16" s="272"/>
      <c r="BM16" s="272"/>
      <c r="BN16" s="272"/>
      <c r="BO16" s="272"/>
      <c r="BP16" s="272"/>
      <c r="BQ16" s="272"/>
      <c r="BR16" s="272"/>
      <c r="BS16" s="272"/>
      <c r="BT16" s="272"/>
      <c r="BU16" s="272"/>
      <c r="BV16" s="272"/>
      <c r="BW16" s="272"/>
      <c r="BX16" s="272"/>
      <c r="BY16" s="272"/>
      <c r="BZ16" s="272"/>
      <c r="CA16" s="272"/>
      <c r="CB16" s="272"/>
      <c r="CC16" s="272"/>
      <c r="CD16" s="272"/>
      <c r="CE16" s="272"/>
      <c r="CF16" s="272"/>
      <c r="CG16" s="272"/>
      <c r="CH16" s="272"/>
      <c r="CI16" s="272"/>
      <c r="CJ16" s="272"/>
      <c r="CK16" s="272"/>
      <c r="CL16" s="272"/>
      <c r="CM16" s="272"/>
      <c r="CN16" s="272"/>
      <c r="CO16" s="272"/>
      <c r="CP16" s="272"/>
      <c r="CQ16" s="272"/>
      <c r="CR16" s="272"/>
      <c r="CS16" s="272"/>
      <c r="CT16" s="272"/>
      <c r="CU16" s="272"/>
      <c r="CV16" s="272"/>
      <c r="CW16" s="272"/>
      <c r="CX16" s="272"/>
      <c r="CY16" s="272"/>
      <c r="CZ16" s="272"/>
      <c r="DA16" s="272"/>
      <c r="DB16" s="272"/>
      <c r="DC16" s="272"/>
      <c r="DD16" s="272"/>
      <c r="DE16" s="272"/>
      <c r="DF16" s="272"/>
      <c r="DG16" s="272"/>
      <c r="DH16" s="272"/>
      <c r="DI16" s="272"/>
      <c r="DJ16" s="272"/>
      <c r="DK16" s="272"/>
      <c r="DL16" s="272"/>
      <c r="DM16" s="272"/>
      <c r="DN16" s="272"/>
      <c r="DO16" s="272"/>
      <c r="DP16" s="272"/>
      <c r="DQ16" s="272"/>
      <c r="DR16" s="272"/>
      <c r="DS16" s="272"/>
      <c r="DT16" s="272"/>
      <c r="DU16" s="272"/>
      <c r="DV16" s="272"/>
      <c r="DW16" s="272"/>
      <c r="DX16" s="272"/>
      <c r="DY16" s="272"/>
      <c r="DZ16" s="272"/>
      <c r="EA16" s="272"/>
      <c r="EB16" s="272"/>
      <c r="EC16" s="272"/>
      <c r="ED16" s="272"/>
      <c r="EE16" s="272"/>
      <c r="EF16" s="272"/>
      <c r="EG16" s="272"/>
      <c r="EH16" s="272"/>
      <c r="EI16" s="272"/>
      <c r="EJ16" s="272"/>
      <c r="EK16" s="272"/>
      <c r="EL16" s="272"/>
      <c r="EM16" s="272"/>
      <c r="EN16" s="272"/>
      <c r="EO16" s="272"/>
      <c r="EP16" s="272"/>
      <c r="EQ16" s="272"/>
      <c r="ER16" s="272"/>
      <c r="ES16" s="272"/>
      <c r="ET16" s="272"/>
      <c r="EU16" s="272"/>
      <c r="EV16" s="272"/>
      <c r="EW16" s="272"/>
      <c r="EX16" s="272"/>
      <c r="EY16" s="272"/>
      <c r="EZ16" s="272"/>
      <c r="FA16" s="272"/>
      <c r="FB16" s="272"/>
      <c r="FC16" s="272"/>
      <c r="FD16" s="272"/>
      <c r="FE16" s="272"/>
      <c r="FF16" s="272"/>
      <c r="FG16" s="272"/>
      <c r="FH16" s="272"/>
      <c r="FI16" s="272"/>
      <c r="FJ16" s="272"/>
      <c r="FK16" s="272"/>
      <c r="FL16" s="272"/>
      <c r="FM16" s="272"/>
      <c r="FN16" s="272"/>
      <c r="FO16" s="272"/>
      <c r="FP16" s="272"/>
      <c r="FQ16" s="272"/>
      <c r="FR16" s="272"/>
      <c r="FS16" s="272"/>
      <c r="FT16" s="272"/>
      <c r="FU16" s="272"/>
      <c r="FV16" s="272"/>
      <c r="FW16" s="272"/>
      <c r="FX16" s="272"/>
      <c r="FY16" s="272"/>
      <c r="FZ16" s="272"/>
      <c r="GA16" s="272"/>
      <c r="GB16" s="272"/>
      <c r="GC16" s="272"/>
      <c r="GD16" s="272"/>
      <c r="GE16" s="272"/>
      <c r="GF16" s="272"/>
      <c r="GG16" s="272"/>
      <c r="GH16" s="272"/>
      <c r="GI16" s="272"/>
      <c r="GJ16" s="272"/>
      <c r="GK16" s="272"/>
      <c r="GL16" s="272"/>
      <c r="GM16" s="272"/>
      <c r="GN16" s="272"/>
      <c r="GO16" s="272"/>
      <c r="GP16" s="272"/>
      <c r="GQ16" s="272"/>
      <c r="GR16" s="272"/>
      <c r="GS16" s="272"/>
      <c r="GT16" s="272"/>
      <c r="GU16" s="272"/>
      <c r="GV16" s="272"/>
      <c r="GW16" s="272"/>
      <c r="GX16" s="272"/>
      <c r="GY16" s="272"/>
      <c r="GZ16" s="272"/>
      <c r="HA16" s="272"/>
      <c r="HB16" s="272"/>
      <c r="HC16" s="272"/>
      <c r="HD16" s="272"/>
      <c r="HE16" s="272"/>
      <c r="HF16" s="272"/>
      <c r="HG16" s="272"/>
      <c r="HH16" s="272"/>
    </row>
    <row r="17" spans="1:216" ht="18.95" customHeight="1">
      <c r="A17" s="299">
        <v>8</v>
      </c>
      <c r="B17" s="187" t="s">
        <v>620</v>
      </c>
      <c r="C17" s="182" t="s">
        <v>621</v>
      </c>
      <c r="D17" s="185">
        <v>41395</v>
      </c>
      <c r="E17" s="322" t="s">
        <v>581</v>
      </c>
      <c r="F17" s="300"/>
      <c r="G17" s="299"/>
      <c r="H17" s="299"/>
      <c r="I17" s="301" t="s">
        <v>788</v>
      </c>
      <c r="J17" s="299">
        <v>8</v>
      </c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  <c r="AY17" s="272"/>
      <c r="AZ17" s="272"/>
      <c r="BA17" s="272"/>
      <c r="BB17" s="272"/>
      <c r="BC17" s="272"/>
      <c r="BD17" s="272"/>
      <c r="BE17" s="272"/>
      <c r="BF17" s="272"/>
      <c r="BG17" s="272"/>
      <c r="BH17" s="272"/>
      <c r="BI17" s="272"/>
      <c r="BJ17" s="272"/>
      <c r="BK17" s="272"/>
      <c r="BL17" s="272"/>
      <c r="BM17" s="272"/>
      <c r="BN17" s="272"/>
      <c r="BO17" s="272"/>
      <c r="BP17" s="272"/>
      <c r="BQ17" s="272"/>
      <c r="BR17" s="272"/>
      <c r="BS17" s="272"/>
      <c r="BT17" s="272"/>
      <c r="BU17" s="272"/>
      <c r="BV17" s="272"/>
      <c r="BW17" s="272"/>
      <c r="BX17" s="272"/>
      <c r="BY17" s="272"/>
      <c r="BZ17" s="272"/>
      <c r="CA17" s="272"/>
      <c r="CB17" s="272"/>
      <c r="CC17" s="272"/>
      <c r="CD17" s="272"/>
      <c r="CE17" s="272"/>
      <c r="CF17" s="272"/>
      <c r="CG17" s="272"/>
      <c r="CH17" s="272"/>
      <c r="CI17" s="272"/>
      <c r="CJ17" s="272"/>
      <c r="CK17" s="272"/>
      <c r="CL17" s="272"/>
      <c r="CM17" s="272"/>
      <c r="CN17" s="272"/>
      <c r="CO17" s="272"/>
      <c r="CP17" s="272"/>
      <c r="CQ17" s="272"/>
      <c r="CR17" s="272"/>
      <c r="CS17" s="272"/>
      <c r="CT17" s="272"/>
      <c r="CU17" s="272"/>
      <c r="CV17" s="272"/>
      <c r="CW17" s="272"/>
      <c r="CX17" s="272"/>
      <c r="CY17" s="272"/>
      <c r="CZ17" s="272"/>
      <c r="DA17" s="272"/>
      <c r="DB17" s="272"/>
      <c r="DC17" s="272"/>
      <c r="DD17" s="272"/>
      <c r="DE17" s="272"/>
      <c r="DF17" s="272"/>
      <c r="DG17" s="272"/>
      <c r="DH17" s="272"/>
      <c r="DI17" s="272"/>
      <c r="DJ17" s="272"/>
      <c r="DK17" s="272"/>
      <c r="DL17" s="272"/>
      <c r="DM17" s="272"/>
      <c r="DN17" s="272"/>
      <c r="DO17" s="272"/>
      <c r="DP17" s="272"/>
      <c r="DQ17" s="272"/>
      <c r="DR17" s="272"/>
      <c r="DS17" s="272"/>
      <c r="DT17" s="272"/>
      <c r="DU17" s="272"/>
      <c r="DV17" s="272"/>
      <c r="DW17" s="272"/>
      <c r="DX17" s="272"/>
      <c r="DY17" s="272"/>
      <c r="DZ17" s="272"/>
      <c r="EA17" s="272"/>
      <c r="EB17" s="272"/>
      <c r="EC17" s="272"/>
      <c r="ED17" s="272"/>
      <c r="EE17" s="272"/>
      <c r="EF17" s="272"/>
      <c r="EG17" s="272"/>
      <c r="EH17" s="272"/>
      <c r="EI17" s="272"/>
      <c r="EJ17" s="272"/>
      <c r="EK17" s="272"/>
      <c r="EL17" s="272"/>
      <c r="EM17" s="272"/>
      <c r="EN17" s="272"/>
      <c r="EO17" s="272"/>
      <c r="EP17" s="272"/>
      <c r="EQ17" s="272"/>
      <c r="ER17" s="272"/>
      <c r="ES17" s="272"/>
      <c r="ET17" s="272"/>
      <c r="EU17" s="272"/>
      <c r="EV17" s="272"/>
      <c r="EW17" s="272"/>
      <c r="EX17" s="272"/>
      <c r="EY17" s="272"/>
      <c r="EZ17" s="272"/>
      <c r="FA17" s="272"/>
      <c r="FB17" s="272"/>
      <c r="FC17" s="272"/>
      <c r="FD17" s="272"/>
      <c r="FE17" s="272"/>
      <c r="FF17" s="272"/>
      <c r="FG17" s="272"/>
      <c r="FH17" s="272"/>
      <c r="FI17" s="272"/>
      <c r="FJ17" s="272"/>
      <c r="FK17" s="272"/>
      <c r="FL17" s="272"/>
      <c r="FM17" s="272"/>
      <c r="FN17" s="272"/>
      <c r="FO17" s="272"/>
      <c r="FP17" s="272"/>
      <c r="FQ17" s="272"/>
      <c r="FR17" s="272"/>
      <c r="FS17" s="272"/>
      <c r="FT17" s="272"/>
      <c r="FU17" s="272"/>
      <c r="FV17" s="272"/>
      <c r="FW17" s="272"/>
      <c r="FX17" s="272"/>
      <c r="FY17" s="272"/>
      <c r="FZ17" s="272"/>
      <c r="GA17" s="272"/>
      <c r="GB17" s="272"/>
      <c r="GC17" s="272"/>
      <c r="GD17" s="272"/>
      <c r="GE17" s="272"/>
      <c r="GF17" s="272"/>
      <c r="GG17" s="272"/>
      <c r="GH17" s="272"/>
      <c r="GI17" s="272"/>
      <c r="GJ17" s="272"/>
      <c r="GK17" s="272"/>
      <c r="GL17" s="272"/>
      <c r="GM17" s="272"/>
      <c r="GN17" s="272"/>
      <c r="GO17" s="272"/>
      <c r="GP17" s="272"/>
      <c r="GQ17" s="272"/>
      <c r="GR17" s="272"/>
      <c r="GS17" s="272"/>
      <c r="GT17" s="272"/>
      <c r="GU17" s="272"/>
      <c r="GV17" s="272"/>
      <c r="GW17" s="272"/>
      <c r="GX17" s="272"/>
      <c r="GY17" s="272"/>
      <c r="GZ17" s="272"/>
      <c r="HA17" s="272"/>
      <c r="HB17" s="272"/>
      <c r="HC17" s="272"/>
      <c r="HD17" s="272"/>
      <c r="HE17" s="272"/>
      <c r="HF17" s="272"/>
      <c r="HG17" s="272"/>
      <c r="HH17" s="272"/>
    </row>
    <row r="18" spans="1:216">
      <c r="A18" s="299">
        <v>9</v>
      </c>
      <c r="B18" s="195" t="s">
        <v>647</v>
      </c>
      <c r="C18" s="182" t="s">
        <v>630</v>
      </c>
      <c r="D18" s="206">
        <v>41362</v>
      </c>
      <c r="E18" s="320" t="s">
        <v>475</v>
      </c>
      <c r="F18" s="300"/>
      <c r="G18" s="309"/>
      <c r="H18" s="299"/>
      <c r="I18" s="306" t="s">
        <v>786</v>
      </c>
      <c r="J18" s="299">
        <v>9.5</v>
      </c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2"/>
      <c r="AN18" s="272"/>
      <c r="AO18" s="272"/>
      <c r="AP18" s="272"/>
      <c r="AQ18" s="272"/>
      <c r="AR18" s="272"/>
      <c r="AS18" s="272"/>
      <c r="AT18" s="272"/>
      <c r="AU18" s="272"/>
      <c r="AV18" s="272"/>
      <c r="AW18" s="272"/>
      <c r="AX18" s="272"/>
      <c r="AY18" s="272"/>
      <c r="AZ18" s="272"/>
      <c r="BA18" s="272"/>
      <c r="BB18" s="272"/>
      <c r="BC18" s="272"/>
      <c r="BD18" s="272"/>
      <c r="BE18" s="272"/>
      <c r="BF18" s="272"/>
      <c r="BG18" s="272"/>
      <c r="BH18" s="272"/>
      <c r="BI18" s="272"/>
      <c r="BJ18" s="272"/>
      <c r="BK18" s="272"/>
      <c r="BL18" s="272"/>
      <c r="BM18" s="272"/>
      <c r="BN18" s="272"/>
      <c r="BO18" s="272"/>
      <c r="BP18" s="272"/>
      <c r="BQ18" s="272"/>
      <c r="BR18" s="272"/>
      <c r="BS18" s="272"/>
      <c r="BT18" s="272"/>
      <c r="BU18" s="272"/>
      <c r="BV18" s="272"/>
      <c r="BW18" s="272"/>
      <c r="BX18" s="272"/>
      <c r="BY18" s="272"/>
      <c r="BZ18" s="272"/>
      <c r="CA18" s="272"/>
      <c r="CB18" s="272"/>
      <c r="CC18" s="272"/>
      <c r="CD18" s="272"/>
      <c r="CE18" s="272"/>
      <c r="CF18" s="272"/>
      <c r="CG18" s="272"/>
      <c r="CH18" s="272"/>
      <c r="CI18" s="272"/>
      <c r="CJ18" s="272"/>
      <c r="CK18" s="272"/>
      <c r="CL18" s="272"/>
      <c r="CM18" s="272"/>
      <c r="CN18" s="272"/>
      <c r="CO18" s="272"/>
      <c r="CP18" s="272"/>
      <c r="CQ18" s="272"/>
      <c r="CR18" s="272"/>
      <c r="CS18" s="272"/>
      <c r="CT18" s="272"/>
      <c r="CU18" s="272"/>
      <c r="CV18" s="272"/>
      <c r="CW18" s="272"/>
      <c r="CX18" s="272"/>
      <c r="CY18" s="272"/>
      <c r="CZ18" s="272"/>
      <c r="DA18" s="272"/>
      <c r="DB18" s="272"/>
      <c r="DC18" s="272"/>
      <c r="DD18" s="272"/>
      <c r="DE18" s="272"/>
      <c r="DF18" s="272"/>
      <c r="DG18" s="272"/>
      <c r="DH18" s="272"/>
      <c r="DI18" s="272"/>
      <c r="DJ18" s="272"/>
      <c r="DK18" s="272"/>
      <c r="DL18" s="272"/>
      <c r="DM18" s="272"/>
      <c r="DN18" s="272"/>
      <c r="DO18" s="272"/>
      <c r="DP18" s="272"/>
      <c r="DQ18" s="272"/>
      <c r="DR18" s="272"/>
      <c r="DS18" s="272"/>
      <c r="DT18" s="272"/>
      <c r="DU18" s="272"/>
      <c r="DV18" s="272"/>
      <c r="DW18" s="272"/>
      <c r="DX18" s="272"/>
      <c r="DY18" s="272"/>
      <c r="DZ18" s="272"/>
      <c r="EA18" s="272"/>
      <c r="EB18" s="272"/>
      <c r="EC18" s="272"/>
      <c r="ED18" s="272"/>
      <c r="EE18" s="272"/>
      <c r="EF18" s="272"/>
      <c r="EG18" s="272"/>
      <c r="EH18" s="272"/>
      <c r="EI18" s="272"/>
      <c r="EJ18" s="272"/>
      <c r="EK18" s="272"/>
      <c r="EL18" s="272"/>
      <c r="EM18" s="272"/>
      <c r="EN18" s="272"/>
      <c r="EO18" s="272"/>
      <c r="EP18" s="272"/>
      <c r="EQ18" s="272"/>
      <c r="ER18" s="272"/>
      <c r="ES18" s="272"/>
      <c r="ET18" s="272"/>
      <c r="EU18" s="272"/>
      <c r="EV18" s="272"/>
      <c r="EW18" s="272"/>
      <c r="EX18" s="272"/>
      <c r="EY18" s="272"/>
      <c r="EZ18" s="272"/>
      <c r="FA18" s="272"/>
      <c r="FB18" s="272"/>
      <c r="FC18" s="272"/>
      <c r="FD18" s="272"/>
      <c r="FE18" s="272"/>
      <c r="FF18" s="272"/>
      <c r="FG18" s="272"/>
      <c r="FH18" s="272"/>
      <c r="FI18" s="272"/>
      <c r="FJ18" s="272"/>
      <c r="FK18" s="272"/>
      <c r="FL18" s="272"/>
      <c r="FM18" s="272"/>
      <c r="FN18" s="272"/>
      <c r="FO18" s="272"/>
      <c r="FP18" s="272"/>
      <c r="FQ18" s="272"/>
      <c r="FR18" s="272"/>
      <c r="FS18" s="272"/>
      <c r="FT18" s="272"/>
      <c r="FU18" s="272"/>
      <c r="FV18" s="272"/>
      <c r="FW18" s="272"/>
      <c r="FX18" s="272"/>
      <c r="FY18" s="272"/>
      <c r="FZ18" s="272"/>
      <c r="GA18" s="272"/>
      <c r="GB18" s="272"/>
      <c r="GC18" s="272"/>
      <c r="GD18" s="272"/>
      <c r="GE18" s="272"/>
      <c r="GF18" s="272"/>
      <c r="GG18" s="272"/>
      <c r="GH18" s="272"/>
      <c r="GI18" s="272"/>
      <c r="GJ18" s="272"/>
      <c r="GK18" s="272"/>
      <c r="GL18" s="272"/>
      <c r="GM18" s="272"/>
      <c r="GN18" s="272"/>
      <c r="GO18" s="272"/>
      <c r="GP18" s="272"/>
      <c r="GQ18" s="272"/>
      <c r="GR18" s="272"/>
      <c r="GS18" s="272"/>
      <c r="GT18" s="272"/>
      <c r="GU18" s="272"/>
      <c r="GV18" s="272"/>
      <c r="GW18" s="272"/>
      <c r="GX18" s="272"/>
      <c r="GY18" s="272"/>
      <c r="GZ18" s="272"/>
      <c r="HA18" s="272"/>
      <c r="HB18" s="272"/>
      <c r="HC18" s="272"/>
      <c r="HD18" s="272"/>
      <c r="HE18" s="272"/>
      <c r="HF18" s="272"/>
      <c r="HG18" s="272"/>
      <c r="HH18" s="272"/>
    </row>
    <row r="19" spans="1:216">
      <c r="A19" s="299">
        <v>9</v>
      </c>
      <c r="B19" s="187" t="s">
        <v>616</v>
      </c>
      <c r="C19" s="182" t="s">
        <v>617</v>
      </c>
      <c r="D19" s="207">
        <v>41529</v>
      </c>
      <c r="E19" s="322" t="s">
        <v>579</v>
      </c>
      <c r="F19" s="302"/>
      <c r="G19" s="300"/>
      <c r="H19" s="300"/>
      <c r="I19" s="308" t="s">
        <v>786</v>
      </c>
      <c r="J19" s="299">
        <v>9.5</v>
      </c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2"/>
      <c r="AJ19" s="272"/>
      <c r="AK19" s="272"/>
      <c r="AL19" s="272"/>
      <c r="AM19" s="272"/>
      <c r="AN19" s="272"/>
      <c r="AO19" s="272"/>
      <c r="AP19" s="272"/>
      <c r="AQ19" s="272"/>
      <c r="AR19" s="272"/>
      <c r="AS19" s="272"/>
      <c r="AT19" s="272"/>
      <c r="AU19" s="272"/>
      <c r="AV19" s="272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2"/>
      <c r="BS19" s="272"/>
      <c r="BT19" s="272"/>
      <c r="BU19" s="272"/>
      <c r="BV19" s="272"/>
      <c r="BW19" s="272"/>
      <c r="BX19" s="272"/>
      <c r="BY19" s="272"/>
      <c r="BZ19" s="272"/>
      <c r="CA19" s="272"/>
      <c r="CB19" s="272"/>
      <c r="CC19" s="272"/>
      <c r="CD19" s="272"/>
      <c r="CE19" s="272"/>
      <c r="CF19" s="272"/>
      <c r="CG19" s="272"/>
      <c r="CH19" s="272"/>
      <c r="CI19" s="272"/>
      <c r="CJ19" s="272"/>
      <c r="CK19" s="272"/>
      <c r="CL19" s="272"/>
      <c r="CM19" s="272"/>
      <c r="CN19" s="272"/>
      <c r="CO19" s="272"/>
      <c r="CP19" s="272"/>
      <c r="CQ19" s="272"/>
      <c r="CR19" s="272"/>
      <c r="CS19" s="272"/>
      <c r="CT19" s="272"/>
      <c r="CU19" s="272"/>
      <c r="CV19" s="272"/>
      <c r="CW19" s="272"/>
      <c r="CX19" s="272"/>
      <c r="CY19" s="272"/>
      <c r="CZ19" s="272"/>
      <c r="DA19" s="272"/>
      <c r="DB19" s="272"/>
      <c r="DC19" s="272"/>
      <c r="DD19" s="272"/>
      <c r="DE19" s="272"/>
      <c r="DF19" s="272"/>
      <c r="DG19" s="272"/>
      <c r="DH19" s="272"/>
      <c r="DI19" s="272"/>
      <c r="DJ19" s="272"/>
      <c r="DK19" s="272"/>
      <c r="DL19" s="272"/>
      <c r="DM19" s="272"/>
      <c r="DN19" s="272"/>
      <c r="DO19" s="272"/>
      <c r="DP19" s="272"/>
      <c r="DQ19" s="272"/>
      <c r="DR19" s="272"/>
      <c r="DS19" s="272"/>
      <c r="DT19" s="272"/>
      <c r="DU19" s="272"/>
      <c r="DV19" s="272"/>
      <c r="DW19" s="272"/>
      <c r="DX19" s="272"/>
      <c r="DY19" s="272"/>
      <c r="DZ19" s="272"/>
      <c r="EA19" s="272"/>
      <c r="EB19" s="272"/>
      <c r="EC19" s="272"/>
      <c r="ED19" s="272"/>
      <c r="EE19" s="272"/>
      <c r="EF19" s="272"/>
      <c r="EG19" s="272"/>
      <c r="EH19" s="272"/>
      <c r="EI19" s="272"/>
      <c r="EJ19" s="272"/>
      <c r="EK19" s="272"/>
      <c r="EL19" s="272"/>
      <c r="EM19" s="272"/>
      <c r="EN19" s="272"/>
      <c r="EO19" s="272"/>
      <c r="EP19" s="272"/>
      <c r="EQ19" s="272"/>
      <c r="ER19" s="272"/>
      <c r="ES19" s="272"/>
      <c r="ET19" s="272"/>
      <c r="EU19" s="272"/>
      <c r="EV19" s="272"/>
      <c r="EW19" s="272"/>
      <c r="EX19" s="272"/>
      <c r="EY19" s="272"/>
      <c r="EZ19" s="272"/>
      <c r="FA19" s="272"/>
      <c r="FB19" s="272"/>
      <c r="FC19" s="272"/>
      <c r="FD19" s="272"/>
      <c r="FE19" s="272"/>
      <c r="FF19" s="272"/>
      <c r="FG19" s="272"/>
      <c r="FH19" s="272"/>
      <c r="FI19" s="272"/>
      <c r="FJ19" s="272"/>
      <c r="FK19" s="272"/>
      <c r="FL19" s="272"/>
      <c r="FM19" s="272"/>
      <c r="FN19" s="272"/>
      <c r="FO19" s="272"/>
      <c r="FP19" s="272"/>
      <c r="FQ19" s="272"/>
      <c r="FR19" s="272"/>
      <c r="FS19" s="272"/>
      <c r="FT19" s="272"/>
      <c r="FU19" s="272"/>
      <c r="FV19" s="272"/>
      <c r="FW19" s="272"/>
      <c r="FX19" s="272"/>
      <c r="FY19" s="272"/>
      <c r="FZ19" s="272"/>
      <c r="GA19" s="272"/>
      <c r="GB19" s="272"/>
      <c r="GC19" s="272"/>
      <c r="GD19" s="272"/>
      <c r="GE19" s="272"/>
      <c r="GF19" s="272"/>
      <c r="GG19" s="272"/>
      <c r="GH19" s="272"/>
      <c r="GI19" s="272"/>
      <c r="GJ19" s="272"/>
      <c r="GK19" s="272"/>
      <c r="GL19" s="272"/>
      <c r="GM19" s="272"/>
      <c r="GN19" s="272"/>
      <c r="GO19" s="272"/>
      <c r="GP19" s="272"/>
      <c r="GQ19" s="272"/>
      <c r="GR19" s="272"/>
      <c r="GS19" s="272"/>
      <c r="GT19" s="272"/>
      <c r="GU19" s="272"/>
      <c r="GV19" s="272"/>
      <c r="GW19" s="272"/>
      <c r="GX19" s="272"/>
      <c r="GY19" s="272"/>
      <c r="GZ19" s="272"/>
      <c r="HA19" s="272"/>
      <c r="HB19" s="272"/>
      <c r="HC19" s="272"/>
      <c r="HD19" s="272"/>
      <c r="HE19" s="272"/>
      <c r="HF19" s="272"/>
      <c r="HG19" s="272"/>
      <c r="HH19" s="272"/>
    </row>
    <row r="20" spans="1:216">
      <c r="A20" s="299">
        <v>11</v>
      </c>
      <c r="B20" s="183" t="s">
        <v>612</v>
      </c>
      <c r="C20" s="182" t="s">
        <v>613</v>
      </c>
      <c r="D20" s="207">
        <v>41387</v>
      </c>
      <c r="E20" s="322" t="s">
        <v>579</v>
      </c>
      <c r="F20" s="300"/>
      <c r="G20" s="303"/>
      <c r="H20" s="300"/>
      <c r="I20" s="307" t="s">
        <v>784</v>
      </c>
      <c r="J20" s="299">
        <v>11</v>
      </c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2"/>
      <c r="BS20" s="272"/>
      <c r="BT20" s="272"/>
      <c r="BU20" s="272"/>
      <c r="BV20" s="272"/>
      <c r="BW20" s="272"/>
      <c r="BX20" s="272"/>
      <c r="BY20" s="272"/>
      <c r="BZ20" s="272"/>
      <c r="CA20" s="272"/>
      <c r="CB20" s="272"/>
      <c r="CC20" s="272"/>
      <c r="CD20" s="272"/>
      <c r="CE20" s="272"/>
      <c r="CF20" s="272"/>
      <c r="CG20" s="272"/>
      <c r="CH20" s="272"/>
      <c r="CI20" s="272"/>
      <c r="CJ20" s="272"/>
      <c r="CK20" s="272"/>
      <c r="CL20" s="272"/>
      <c r="CM20" s="272"/>
      <c r="CN20" s="272"/>
      <c r="CO20" s="272"/>
      <c r="CP20" s="272"/>
      <c r="CQ20" s="272"/>
      <c r="CR20" s="272"/>
      <c r="CS20" s="272"/>
      <c r="CT20" s="272"/>
      <c r="CU20" s="272"/>
      <c r="CV20" s="272"/>
      <c r="CW20" s="272"/>
      <c r="CX20" s="272"/>
      <c r="CY20" s="272"/>
      <c r="CZ20" s="272"/>
      <c r="DA20" s="272"/>
      <c r="DB20" s="272"/>
      <c r="DC20" s="272"/>
      <c r="DD20" s="272"/>
      <c r="DE20" s="272"/>
      <c r="DF20" s="272"/>
      <c r="DG20" s="272"/>
      <c r="DH20" s="272"/>
      <c r="DI20" s="272"/>
      <c r="DJ20" s="272"/>
      <c r="DK20" s="272"/>
      <c r="DL20" s="272"/>
      <c r="DM20" s="272"/>
      <c r="DN20" s="272"/>
      <c r="DO20" s="272"/>
      <c r="DP20" s="272"/>
      <c r="DQ20" s="272"/>
      <c r="DR20" s="272"/>
      <c r="DS20" s="272"/>
      <c r="DT20" s="272"/>
      <c r="DU20" s="272"/>
      <c r="DV20" s="272"/>
      <c r="DW20" s="272"/>
      <c r="DX20" s="272"/>
      <c r="DY20" s="272"/>
      <c r="DZ20" s="272"/>
      <c r="EA20" s="272"/>
      <c r="EB20" s="272"/>
      <c r="EC20" s="272"/>
      <c r="ED20" s="272"/>
      <c r="EE20" s="272"/>
      <c r="EF20" s="272"/>
      <c r="EG20" s="272"/>
      <c r="EH20" s="272"/>
      <c r="EI20" s="272"/>
      <c r="EJ20" s="272"/>
      <c r="EK20" s="272"/>
      <c r="EL20" s="272"/>
      <c r="EM20" s="272"/>
      <c r="EN20" s="272"/>
      <c r="EO20" s="272"/>
      <c r="EP20" s="272"/>
      <c r="EQ20" s="272"/>
      <c r="ER20" s="272"/>
      <c r="ES20" s="272"/>
      <c r="ET20" s="272"/>
      <c r="EU20" s="272"/>
      <c r="EV20" s="272"/>
      <c r="EW20" s="272"/>
      <c r="EX20" s="272"/>
      <c r="EY20" s="272"/>
      <c r="EZ20" s="272"/>
      <c r="FA20" s="272"/>
      <c r="FB20" s="272"/>
      <c r="FC20" s="272"/>
      <c r="FD20" s="272"/>
      <c r="FE20" s="272"/>
      <c r="FF20" s="272"/>
      <c r="FG20" s="272"/>
      <c r="FH20" s="272"/>
      <c r="FI20" s="272"/>
      <c r="FJ20" s="272"/>
      <c r="FK20" s="272"/>
      <c r="FL20" s="272"/>
      <c r="FM20" s="272"/>
      <c r="FN20" s="272"/>
      <c r="FO20" s="272"/>
      <c r="FP20" s="272"/>
      <c r="FQ20" s="272"/>
      <c r="FR20" s="272"/>
      <c r="FS20" s="272"/>
      <c r="FT20" s="272"/>
      <c r="FU20" s="272"/>
      <c r="FV20" s="272"/>
      <c r="FW20" s="272"/>
      <c r="FX20" s="272"/>
      <c r="FY20" s="272"/>
      <c r="FZ20" s="272"/>
      <c r="GA20" s="272"/>
      <c r="GB20" s="272"/>
      <c r="GC20" s="272"/>
      <c r="GD20" s="272"/>
      <c r="GE20" s="272"/>
      <c r="GF20" s="272"/>
      <c r="GG20" s="272"/>
      <c r="GH20" s="272"/>
      <c r="GI20" s="272"/>
      <c r="GJ20" s="272"/>
      <c r="GK20" s="272"/>
      <c r="GL20" s="272"/>
      <c r="GM20" s="272"/>
      <c r="GN20" s="272"/>
      <c r="GO20" s="272"/>
      <c r="GP20" s="272"/>
      <c r="GQ20" s="272"/>
      <c r="GR20" s="272"/>
      <c r="GS20" s="272"/>
      <c r="GT20" s="272"/>
      <c r="GU20" s="272"/>
      <c r="GV20" s="272"/>
      <c r="GW20" s="272"/>
      <c r="GX20" s="272"/>
      <c r="GY20" s="272"/>
      <c r="GZ20" s="272"/>
      <c r="HA20" s="272"/>
      <c r="HB20" s="272"/>
      <c r="HC20" s="272"/>
      <c r="HD20" s="272"/>
      <c r="HE20" s="272"/>
      <c r="HF20" s="272"/>
      <c r="HG20" s="272"/>
      <c r="HH20" s="272"/>
    </row>
    <row r="21" spans="1:216">
      <c r="A21" s="299">
        <v>12</v>
      </c>
      <c r="B21" s="187" t="s">
        <v>624</v>
      </c>
      <c r="C21" s="182" t="s">
        <v>625</v>
      </c>
      <c r="D21" s="207">
        <v>41990</v>
      </c>
      <c r="E21" s="322" t="s">
        <v>579</v>
      </c>
      <c r="F21" s="300"/>
      <c r="G21" s="299"/>
      <c r="H21" s="299"/>
      <c r="I21" s="301" t="s">
        <v>789</v>
      </c>
      <c r="J21" s="299">
        <v>12</v>
      </c>
      <c r="K21" s="272"/>
      <c r="L21" s="272"/>
      <c r="M21" s="272"/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2"/>
      <c r="BS21" s="272"/>
      <c r="BT21" s="272"/>
      <c r="BU21" s="272"/>
      <c r="BV21" s="272"/>
      <c r="BW21" s="272"/>
      <c r="BX21" s="272"/>
      <c r="BY21" s="272"/>
      <c r="BZ21" s="272"/>
      <c r="CA21" s="272"/>
      <c r="CB21" s="272"/>
      <c r="CC21" s="272"/>
      <c r="CD21" s="272"/>
      <c r="CE21" s="272"/>
      <c r="CF21" s="272"/>
      <c r="CG21" s="272"/>
      <c r="CH21" s="272"/>
      <c r="CI21" s="272"/>
      <c r="CJ21" s="272"/>
      <c r="CK21" s="272"/>
      <c r="CL21" s="272"/>
      <c r="CM21" s="272"/>
      <c r="CN21" s="272"/>
      <c r="CO21" s="272"/>
      <c r="CP21" s="272"/>
      <c r="CQ21" s="272"/>
      <c r="CR21" s="272"/>
      <c r="CS21" s="272"/>
      <c r="CT21" s="272"/>
      <c r="CU21" s="272"/>
      <c r="CV21" s="272"/>
      <c r="CW21" s="272"/>
      <c r="CX21" s="272"/>
      <c r="CY21" s="272"/>
      <c r="CZ21" s="272"/>
      <c r="DA21" s="272"/>
      <c r="DB21" s="272"/>
      <c r="DC21" s="272"/>
      <c r="DD21" s="272"/>
      <c r="DE21" s="272"/>
      <c r="DF21" s="272"/>
      <c r="DG21" s="272"/>
      <c r="DH21" s="272"/>
      <c r="DI21" s="272"/>
      <c r="DJ21" s="272"/>
      <c r="DK21" s="272"/>
      <c r="DL21" s="272"/>
      <c r="DM21" s="272"/>
      <c r="DN21" s="272"/>
      <c r="DO21" s="272"/>
      <c r="DP21" s="272"/>
      <c r="DQ21" s="272"/>
      <c r="DR21" s="272"/>
      <c r="DS21" s="272"/>
      <c r="DT21" s="272"/>
      <c r="DU21" s="272"/>
      <c r="DV21" s="272"/>
      <c r="DW21" s="272"/>
      <c r="DX21" s="272"/>
      <c r="DY21" s="272"/>
      <c r="DZ21" s="272"/>
      <c r="EA21" s="272"/>
      <c r="EB21" s="272"/>
      <c r="EC21" s="272"/>
      <c r="ED21" s="272"/>
      <c r="EE21" s="272"/>
      <c r="EF21" s="272"/>
      <c r="EG21" s="272"/>
      <c r="EH21" s="272"/>
      <c r="EI21" s="272"/>
      <c r="EJ21" s="272"/>
      <c r="EK21" s="272"/>
      <c r="EL21" s="272"/>
      <c r="EM21" s="272"/>
      <c r="EN21" s="272"/>
      <c r="EO21" s="272"/>
      <c r="EP21" s="272"/>
      <c r="EQ21" s="272"/>
      <c r="ER21" s="272"/>
      <c r="ES21" s="272"/>
      <c r="ET21" s="272"/>
      <c r="EU21" s="272"/>
      <c r="EV21" s="272"/>
      <c r="EW21" s="272"/>
      <c r="EX21" s="272"/>
      <c r="EY21" s="272"/>
      <c r="EZ21" s="272"/>
      <c r="FA21" s="272"/>
      <c r="FB21" s="272"/>
      <c r="FC21" s="272"/>
      <c r="FD21" s="272"/>
      <c r="FE21" s="272"/>
      <c r="FF21" s="272"/>
      <c r="FG21" s="272"/>
      <c r="FH21" s="272"/>
      <c r="FI21" s="272"/>
      <c r="FJ21" s="272"/>
      <c r="FK21" s="272"/>
      <c r="FL21" s="272"/>
      <c r="FM21" s="272"/>
      <c r="FN21" s="272"/>
      <c r="FO21" s="272"/>
      <c r="FP21" s="272"/>
      <c r="FQ21" s="272"/>
      <c r="FR21" s="272"/>
      <c r="FS21" s="272"/>
      <c r="FT21" s="272"/>
      <c r="FU21" s="272"/>
      <c r="FV21" s="272"/>
      <c r="FW21" s="272"/>
      <c r="FX21" s="272"/>
      <c r="FY21" s="272"/>
      <c r="FZ21" s="272"/>
      <c r="GA21" s="272"/>
      <c r="GB21" s="272"/>
      <c r="GC21" s="272"/>
      <c r="GD21" s="272"/>
      <c r="GE21" s="272"/>
      <c r="GF21" s="272"/>
      <c r="GG21" s="272"/>
      <c r="GH21" s="272"/>
      <c r="GI21" s="272"/>
      <c r="GJ21" s="272"/>
      <c r="GK21" s="272"/>
      <c r="GL21" s="272"/>
      <c r="GM21" s="272"/>
      <c r="GN21" s="272"/>
      <c r="GO21" s="272"/>
      <c r="GP21" s="272"/>
      <c r="GQ21" s="272"/>
      <c r="GR21" s="272"/>
      <c r="GS21" s="272"/>
      <c r="GT21" s="272"/>
      <c r="GU21" s="272"/>
      <c r="GV21" s="272"/>
      <c r="GW21" s="272"/>
      <c r="GX21" s="272"/>
      <c r="GY21" s="272"/>
      <c r="GZ21" s="272"/>
      <c r="HA21" s="272"/>
      <c r="HB21" s="272"/>
      <c r="HC21" s="272"/>
      <c r="HD21" s="272"/>
      <c r="HE21" s="272"/>
      <c r="HF21" s="272"/>
      <c r="HG21" s="272"/>
      <c r="HH21" s="272"/>
    </row>
    <row r="22" spans="1:216">
      <c r="A22" s="299">
        <v>13</v>
      </c>
      <c r="B22" s="187" t="s">
        <v>618</v>
      </c>
      <c r="C22" s="182" t="s">
        <v>619</v>
      </c>
      <c r="D22" s="207">
        <v>41369</v>
      </c>
      <c r="E22" s="322" t="s">
        <v>579</v>
      </c>
      <c r="F22" s="302"/>
      <c r="G22" s="303"/>
      <c r="H22" s="300"/>
      <c r="I22" s="304" t="s">
        <v>787</v>
      </c>
      <c r="J22" s="299">
        <v>13</v>
      </c>
      <c r="K22" s="272"/>
      <c r="L22" s="272"/>
      <c r="M22" s="272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2"/>
      <c r="AB22" s="272"/>
      <c r="AC22" s="272"/>
      <c r="AD22" s="272"/>
      <c r="AE22" s="272"/>
      <c r="AF22" s="272"/>
      <c r="AG22" s="272"/>
      <c r="AH22" s="272"/>
      <c r="AI22" s="272"/>
      <c r="AJ22" s="272"/>
      <c r="AK22" s="272"/>
      <c r="AL22" s="272"/>
      <c r="AM22" s="272"/>
      <c r="AN22" s="272"/>
      <c r="AO22" s="272"/>
      <c r="AP22" s="272"/>
      <c r="AQ22" s="272"/>
      <c r="AR22" s="272"/>
      <c r="AS22" s="272"/>
      <c r="AT22" s="272"/>
      <c r="AU22" s="272"/>
      <c r="AV22" s="272"/>
      <c r="AW22" s="272"/>
      <c r="AX22" s="272"/>
      <c r="AY22" s="272"/>
      <c r="AZ22" s="272"/>
      <c r="BA22" s="272"/>
      <c r="BB22" s="272"/>
      <c r="BC22" s="272"/>
      <c r="BD22" s="272"/>
      <c r="BE22" s="272"/>
      <c r="BF22" s="272"/>
      <c r="BG22" s="272"/>
      <c r="BH22" s="272"/>
      <c r="BI22" s="272"/>
      <c r="BJ22" s="272"/>
      <c r="BK22" s="272"/>
      <c r="BL22" s="272"/>
      <c r="BM22" s="272"/>
      <c r="BN22" s="272"/>
      <c r="BO22" s="272"/>
      <c r="BP22" s="272"/>
      <c r="BQ22" s="272"/>
      <c r="BR22" s="272"/>
      <c r="BS22" s="272"/>
      <c r="BT22" s="272"/>
      <c r="BU22" s="272"/>
      <c r="BV22" s="272"/>
      <c r="BW22" s="272"/>
      <c r="BX22" s="272"/>
      <c r="BY22" s="272"/>
      <c r="BZ22" s="272"/>
      <c r="CA22" s="272"/>
      <c r="CB22" s="272"/>
      <c r="CC22" s="272"/>
      <c r="CD22" s="272"/>
      <c r="CE22" s="272"/>
      <c r="CF22" s="272"/>
      <c r="CG22" s="272"/>
      <c r="CH22" s="272"/>
      <c r="CI22" s="272"/>
      <c r="CJ22" s="272"/>
      <c r="CK22" s="272"/>
      <c r="CL22" s="272"/>
      <c r="CM22" s="272"/>
      <c r="CN22" s="272"/>
      <c r="CO22" s="272"/>
      <c r="CP22" s="272"/>
      <c r="CQ22" s="272"/>
      <c r="CR22" s="272"/>
      <c r="CS22" s="272"/>
      <c r="CT22" s="272"/>
      <c r="CU22" s="272"/>
      <c r="CV22" s="272"/>
      <c r="CW22" s="272"/>
      <c r="CX22" s="272"/>
      <c r="CY22" s="272"/>
      <c r="CZ22" s="272"/>
      <c r="DA22" s="272"/>
      <c r="DB22" s="272"/>
      <c r="DC22" s="272"/>
      <c r="DD22" s="272"/>
      <c r="DE22" s="272"/>
      <c r="DF22" s="272"/>
      <c r="DG22" s="272"/>
      <c r="DH22" s="272"/>
      <c r="DI22" s="272"/>
      <c r="DJ22" s="272"/>
      <c r="DK22" s="272"/>
      <c r="DL22" s="272"/>
      <c r="DM22" s="272"/>
      <c r="DN22" s="272"/>
      <c r="DO22" s="272"/>
      <c r="DP22" s="272"/>
      <c r="DQ22" s="272"/>
      <c r="DR22" s="272"/>
      <c r="DS22" s="272"/>
      <c r="DT22" s="272"/>
      <c r="DU22" s="272"/>
      <c r="DV22" s="272"/>
      <c r="DW22" s="272"/>
      <c r="DX22" s="272"/>
      <c r="DY22" s="272"/>
      <c r="DZ22" s="272"/>
      <c r="EA22" s="272"/>
      <c r="EB22" s="272"/>
      <c r="EC22" s="272"/>
      <c r="ED22" s="272"/>
      <c r="EE22" s="272"/>
      <c r="EF22" s="272"/>
      <c r="EG22" s="272"/>
      <c r="EH22" s="272"/>
      <c r="EI22" s="272"/>
      <c r="EJ22" s="272"/>
      <c r="EK22" s="272"/>
      <c r="EL22" s="272"/>
      <c r="EM22" s="272"/>
      <c r="EN22" s="272"/>
      <c r="EO22" s="272"/>
      <c r="EP22" s="272"/>
      <c r="EQ22" s="272"/>
      <c r="ER22" s="272"/>
      <c r="ES22" s="272"/>
      <c r="ET22" s="272"/>
      <c r="EU22" s="272"/>
      <c r="EV22" s="272"/>
      <c r="EW22" s="272"/>
      <c r="EX22" s="272"/>
      <c r="EY22" s="272"/>
      <c r="EZ22" s="272"/>
      <c r="FA22" s="272"/>
      <c r="FB22" s="272"/>
      <c r="FC22" s="272"/>
      <c r="FD22" s="272"/>
      <c r="FE22" s="272"/>
      <c r="FF22" s="272"/>
      <c r="FG22" s="272"/>
      <c r="FH22" s="272"/>
      <c r="FI22" s="272"/>
      <c r="FJ22" s="272"/>
      <c r="FK22" s="272"/>
      <c r="FL22" s="272"/>
      <c r="FM22" s="272"/>
      <c r="FN22" s="272"/>
      <c r="FO22" s="272"/>
      <c r="FP22" s="272"/>
      <c r="FQ22" s="272"/>
      <c r="FR22" s="272"/>
      <c r="FS22" s="272"/>
      <c r="FT22" s="272"/>
      <c r="FU22" s="272"/>
      <c r="FV22" s="272"/>
      <c r="FW22" s="272"/>
      <c r="FX22" s="272"/>
      <c r="FY22" s="272"/>
      <c r="FZ22" s="272"/>
      <c r="GA22" s="272"/>
      <c r="GB22" s="272"/>
      <c r="GC22" s="272"/>
      <c r="GD22" s="272"/>
      <c r="GE22" s="272"/>
      <c r="GF22" s="272"/>
      <c r="GG22" s="272"/>
      <c r="GH22" s="272"/>
      <c r="GI22" s="272"/>
      <c r="GJ22" s="272"/>
      <c r="GK22" s="272"/>
      <c r="GL22" s="272"/>
      <c r="GM22" s="272"/>
      <c r="GN22" s="272"/>
      <c r="GO22" s="272"/>
      <c r="GP22" s="272"/>
      <c r="GQ22" s="272"/>
      <c r="GR22" s="272"/>
      <c r="GS22" s="272"/>
      <c r="GT22" s="272"/>
      <c r="GU22" s="272"/>
      <c r="GV22" s="272"/>
      <c r="GW22" s="272"/>
      <c r="GX22" s="272"/>
      <c r="GY22" s="272"/>
      <c r="GZ22" s="272"/>
      <c r="HA22" s="272"/>
      <c r="HB22" s="272"/>
      <c r="HC22" s="272"/>
      <c r="HD22" s="272"/>
      <c r="HE22" s="272"/>
      <c r="HF22" s="272"/>
      <c r="HG22" s="272"/>
      <c r="HH22" s="272"/>
    </row>
    <row r="23" spans="1:216">
      <c r="A23" s="299">
        <v>14</v>
      </c>
      <c r="B23" s="195" t="s">
        <v>650</v>
      </c>
      <c r="C23" s="182" t="s">
        <v>651</v>
      </c>
      <c r="D23" s="198">
        <v>41553</v>
      </c>
      <c r="E23" s="320" t="s">
        <v>652</v>
      </c>
      <c r="F23" s="300"/>
      <c r="G23" s="299"/>
      <c r="H23" s="299"/>
      <c r="I23" s="301" t="s">
        <v>793</v>
      </c>
      <c r="J23" s="299">
        <v>14.5</v>
      </c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  <c r="BC23" s="272"/>
      <c r="BD23" s="272"/>
      <c r="BE23" s="272"/>
      <c r="BF23" s="272"/>
      <c r="BG23" s="272"/>
      <c r="BH23" s="272"/>
      <c r="BI23" s="272"/>
      <c r="BJ23" s="272"/>
      <c r="BK23" s="272"/>
      <c r="BL23" s="272"/>
      <c r="BM23" s="272"/>
      <c r="BN23" s="272"/>
      <c r="BO23" s="272"/>
      <c r="BP23" s="272"/>
      <c r="BQ23" s="272"/>
      <c r="BR23" s="272"/>
      <c r="BS23" s="272"/>
      <c r="BT23" s="272"/>
      <c r="BU23" s="272"/>
      <c r="BV23" s="272"/>
      <c r="BW23" s="272"/>
      <c r="BX23" s="272"/>
      <c r="BY23" s="272"/>
      <c r="BZ23" s="272"/>
      <c r="CA23" s="272"/>
      <c r="CB23" s="272"/>
      <c r="CC23" s="272"/>
      <c r="CD23" s="272"/>
      <c r="CE23" s="272"/>
      <c r="CF23" s="272"/>
      <c r="CG23" s="272"/>
      <c r="CH23" s="272"/>
      <c r="CI23" s="272"/>
      <c r="CJ23" s="272"/>
      <c r="CK23" s="272"/>
      <c r="CL23" s="272"/>
      <c r="CM23" s="272"/>
      <c r="CN23" s="272"/>
      <c r="CO23" s="272"/>
      <c r="CP23" s="272"/>
      <c r="CQ23" s="272"/>
      <c r="CR23" s="272"/>
      <c r="CS23" s="272"/>
      <c r="CT23" s="272"/>
      <c r="CU23" s="272"/>
      <c r="CV23" s="272"/>
      <c r="CW23" s="272"/>
      <c r="CX23" s="272"/>
      <c r="CY23" s="272"/>
      <c r="CZ23" s="272"/>
      <c r="DA23" s="272"/>
      <c r="DB23" s="272"/>
      <c r="DC23" s="272"/>
      <c r="DD23" s="272"/>
      <c r="DE23" s="272"/>
      <c r="DF23" s="272"/>
      <c r="DG23" s="272"/>
      <c r="DH23" s="272"/>
      <c r="DI23" s="272"/>
      <c r="DJ23" s="272"/>
      <c r="DK23" s="272"/>
      <c r="DL23" s="272"/>
      <c r="DM23" s="272"/>
      <c r="DN23" s="272"/>
      <c r="DO23" s="272"/>
      <c r="DP23" s="272"/>
      <c r="DQ23" s="272"/>
      <c r="DR23" s="272"/>
      <c r="DS23" s="272"/>
      <c r="DT23" s="272"/>
      <c r="DU23" s="272"/>
      <c r="DV23" s="272"/>
      <c r="DW23" s="272"/>
      <c r="DX23" s="272"/>
      <c r="DY23" s="272"/>
      <c r="DZ23" s="272"/>
      <c r="EA23" s="272"/>
      <c r="EB23" s="272"/>
      <c r="EC23" s="272"/>
      <c r="ED23" s="272"/>
      <c r="EE23" s="272"/>
      <c r="EF23" s="272"/>
      <c r="EG23" s="272"/>
      <c r="EH23" s="272"/>
      <c r="EI23" s="272"/>
      <c r="EJ23" s="272"/>
      <c r="EK23" s="272"/>
      <c r="EL23" s="272"/>
      <c r="EM23" s="272"/>
      <c r="EN23" s="272"/>
      <c r="EO23" s="272"/>
      <c r="EP23" s="272"/>
      <c r="EQ23" s="272"/>
      <c r="ER23" s="272"/>
      <c r="ES23" s="272"/>
      <c r="ET23" s="272"/>
      <c r="EU23" s="272"/>
      <c r="EV23" s="272"/>
      <c r="EW23" s="272"/>
      <c r="EX23" s="272"/>
      <c r="EY23" s="272"/>
      <c r="EZ23" s="272"/>
      <c r="FA23" s="272"/>
      <c r="FB23" s="272"/>
      <c r="FC23" s="272"/>
      <c r="FD23" s="272"/>
      <c r="FE23" s="272"/>
      <c r="FF23" s="272"/>
      <c r="FG23" s="272"/>
      <c r="FH23" s="272"/>
      <c r="FI23" s="272"/>
      <c r="FJ23" s="272"/>
      <c r="FK23" s="272"/>
      <c r="FL23" s="272"/>
      <c r="FM23" s="272"/>
      <c r="FN23" s="272"/>
      <c r="FO23" s="272"/>
      <c r="FP23" s="272"/>
      <c r="FQ23" s="272"/>
      <c r="FR23" s="272"/>
      <c r="FS23" s="272"/>
      <c r="FT23" s="272"/>
      <c r="FU23" s="272"/>
      <c r="FV23" s="272"/>
      <c r="FW23" s="272"/>
      <c r="FX23" s="272"/>
      <c r="FY23" s="272"/>
      <c r="FZ23" s="272"/>
      <c r="GA23" s="272"/>
      <c r="GB23" s="272"/>
      <c r="GC23" s="272"/>
      <c r="GD23" s="272"/>
      <c r="GE23" s="272"/>
      <c r="GF23" s="272"/>
      <c r="GG23" s="272"/>
      <c r="GH23" s="272"/>
      <c r="GI23" s="272"/>
      <c r="GJ23" s="272"/>
      <c r="GK23" s="272"/>
      <c r="GL23" s="272"/>
      <c r="GM23" s="272"/>
      <c r="GN23" s="272"/>
      <c r="GO23" s="272"/>
      <c r="GP23" s="272"/>
      <c r="GQ23" s="272"/>
      <c r="GR23" s="272"/>
      <c r="GS23" s="272"/>
      <c r="GT23" s="272"/>
      <c r="GU23" s="272"/>
      <c r="GV23" s="272"/>
      <c r="GW23" s="272"/>
      <c r="GX23" s="272"/>
      <c r="GY23" s="272"/>
      <c r="GZ23" s="272"/>
      <c r="HA23" s="272"/>
      <c r="HB23" s="272"/>
      <c r="HC23" s="272"/>
      <c r="HD23" s="272"/>
      <c r="HE23" s="272"/>
      <c r="HF23" s="272"/>
      <c r="HG23" s="272"/>
      <c r="HH23" s="272"/>
    </row>
    <row r="24" spans="1:216">
      <c r="A24" s="299">
        <v>14</v>
      </c>
      <c r="B24" s="291" t="s">
        <v>632</v>
      </c>
      <c r="C24" s="182" t="s">
        <v>633</v>
      </c>
      <c r="D24" s="202">
        <v>42286</v>
      </c>
      <c r="E24" s="321" t="s">
        <v>593</v>
      </c>
      <c r="F24" s="300"/>
      <c r="G24" s="309"/>
      <c r="H24" s="299"/>
      <c r="I24" s="306" t="s">
        <v>793</v>
      </c>
      <c r="J24" s="299">
        <v>14.5</v>
      </c>
      <c r="K24" s="272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  <c r="AS24" s="272"/>
      <c r="AT24" s="272"/>
      <c r="AU24" s="272"/>
      <c r="AV24" s="272"/>
      <c r="AW24" s="272"/>
      <c r="AX24" s="272"/>
      <c r="AY24" s="272"/>
      <c r="AZ24" s="272"/>
      <c r="BA24" s="272"/>
      <c r="BB24" s="272"/>
      <c r="BC24" s="272"/>
      <c r="BD24" s="272"/>
      <c r="BE24" s="272"/>
      <c r="BF24" s="272"/>
      <c r="BG24" s="272"/>
      <c r="BH24" s="272"/>
      <c r="BI24" s="272"/>
      <c r="BJ24" s="272"/>
      <c r="BK24" s="272"/>
      <c r="BL24" s="272"/>
      <c r="BM24" s="272"/>
      <c r="BN24" s="272"/>
      <c r="BO24" s="272"/>
      <c r="BP24" s="272"/>
      <c r="BQ24" s="272"/>
      <c r="BR24" s="272"/>
      <c r="BS24" s="272"/>
      <c r="BT24" s="272"/>
      <c r="BU24" s="272"/>
      <c r="BV24" s="272"/>
      <c r="BW24" s="272"/>
      <c r="BX24" s="272"/>
      <c r="BY24" s="272"/>
      <c r="BZ24" s="272"/>
      <c r="CA24" s="272"/>
      <c r="CB24" s="272"/>
      <c r="CC24" s="272"/>
      <c r="CD24" s="272"/>
      <c r="CE24" s="272"/>
      <c r="CF24" s="272"/>
      <c r="CG24" s="272"/>
      <c r="CH24" s="272"/>
      <c r="CI24" s="272"/>
      <c r="CJ24" s="272"/>
      <c r="CK24" s="272"/>
      <c r="CL24" s="272"/>
      <c r="CM24" s="272"/>
      <c r="CN24" s="272"/>
      <c r="CO24" s="272"/>
      <c r="CP24" s="272"/>
      <c r="CQ24" s="272"/>
      <c r="CR24" s="272"/>
      <c r="CS24" s="272"/>
      <c r="CT24" s="272"/>
      <c r="CU24" s="272"/>
      <c r="CV24" s="272"/>
      <c r="CW24" s="272"/>
      <c r="CX24" s="272"/>
      <c r="CY24" s="272"/>
      <c r="CZ24" s="272"/>
      <c r="DA24" s="272"/>
      <c r="DB24" s="272"/>
      <c r="DC24" s="272"/>
      <c r="DD24" s="272"/>
      <c r="DE24" s="272"/>
      <c r="DF24" s="272"/>
      <c r="DG24" s="272"/>
      <c r="DH24" s="272"/>
      <c r="DI24" s="272"/>
      <c r="DJ24" s="272"/>
      <c r="DK24" s="272"/>
      <c r="DL24" s="272"/>
      <c r="DM24" s="272"/>
      <c r="DN24" s="272"/>
      <c r="DO24" s="272"/>
      <c r="DP24" s="272"/>
      <c r="DQ24" s="272"/>
      <c r="DR24" s="272"/>
      <c r="DS24" s="272"/>
      <c r="DT24" s="272"/>
      <c r="DU24" s="272"/>
      <c r="DV24" s="272"/>
      <c r="DW24" s="272"/>
      <c r="DX24" s="272"/>
      <c r="DY24" s="272"/>
      <c r="DZ24" s="272"/>
      <c r="EA24" s="272"/>
      <c r="EB24" s="272"/>
      <c r="EC24" s="272"/>
      <c r="ED24" s="272"/>
      <c r="EE24" s="272"/>
      <c r="EF24" s="272"/>
      <c r="EG24" s="272"/>
      <c r="EH24" s="272"/>
      <c r="EI24" s="272"/>
      <c r="EJ24" s="272"/>
      <c r="EK24" s="272"/>
      <c r="EL24" s="272"/>
      <c r="EM24" s="272"/>
      <c r="EN24" s="272"/>
      <c r="EO24" s="272"/>
      <c r="EP24" s="272"/>
      <c r="EQ24" s="272"/>
      <c r="ER24" s="272"/>
      <c r="ES24" s="272"/>
      <c r="ET24" s="272"/>
      <c r="EU24" s="272"/>
      <c r="EV24" s="272"/>
      <c r="EW24" s="272"/>
      <c r="EX24" s="272"/>
      <c r="EY24" s="272"/>
      <c r="EZ24" s="272"/>
      <c r="FA24" s="272"/>
      <c r="FB24" s="272"/>
      <c r="FC24" s="272"/>
      <c r="FD24" s="272"/>
      <c r="FE24" s="272"/>
      <c r="FF24" s="272"/>
      <c r="FG24" s="272"/>
      <c r="FH24" s="272"/>
      <c r="FI24" s="272"/>
      <c r="FJ24" s="272"/>
      <c r="FK24" s="272"/>
      <c r="FL24" s="272"/>
      <c r="FM24" s="272"/>
      <c r="FN24" s="272"/>
      <c r="FO24" s="272"/>
      <c r="FP24" s="272"/>
      <c r="FQ24" s="272"/>
      <c r="FR24" s="272"/>
      <c r="FS24" s="272"/>
      <c r="FT24" s="272"/>
      <c r="FU24" s="272"/>
      <c r="FV24" s="272"/>
      <c r="FW24" s="272"/>
      <c r="FX24" s="272"/>
      <c r="FY24" s="272"/>
      <c r="FZ24" s="272"/>
      <c r="GA24" s="272"/>
      <c r="GB24" s="272"/>
      <c r="GC24" s="272"/>
      <c r="GD24" s="272"/>
      <c r="GE24" s="272"/>
      <c r="GF24" s="272"/>
      <c r="GG24" s="272"/>
      <c r="GH24" s="272"/>
      <c r="GI24" s="272"/>
      <c r="GJ24" s="272"/>
      <c r="GK24" s="272"/>
      <c r="GL24" s="272"/>
      <c r="GM24" s="272"/>
      <c r="GN24" s="272"/>
      <c r="GO24" s="272"/>
      <c r="GP24" s="272"/>
      <c r="GQ24" s="272"/>
      <c r="GR24" s="272"/>
      <c r="GS24" s="272"/>
      <c r="GT24" s="272"/>
      <c r="GU24" s="272"/>
      <c r="GV24" s="272"/>
      <c r="GW24" s="272"/>
      <c r="GX24" s="272"/>
      <c r="GY24" s="272"/>
      <c r="GZ24" s="272"/>
      <c r="HA24" s="272"/>
      <c r="HB24" s="272"/>
      <c r="HC24" s="272"/>
      <c r="HD24" s="272"/>
      <c r="HE24" s="272"/>
      <c r="HF24" s="272"/>
      <c r="HG24" s="272"/>
      <c r="HH24" s="272"/>
    </row>
    <row r="25" spans="1:216" ht="31.5">
      <c r="A25" s="299">
        <v>16</v>
      </c>
      <c r="B25" s="195" t="s">
        <v>801</v>
      </c>
      <c r="C25" s="182" t="s">
        <v>803</v>
      </c>
      <c r="D25" s="198">
        <v>41736</v>
      </c>
      <c r="E25" s="320" t="s">
        <v>352</v>
      </c>
      <c r="F25" s="300"/>
      <c r="G25" s="299"/>
      <c r="H25" s="299"/>
      <c r="I25" s="301" t="s">
        <v>802</v>
      </c>
      <c r="J25" s="299">
        <v>16</v>
      </c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272"/>
      <c r="AT25" s="272"/>
      <c r="AU25" s="272"/>
      <c r="AV25" s="272"/>
      <c r="AW25" s="272"/>
      <c r="AX25" s="272"/>
      <c r="AY25" s="272"/>
      <c r="AZ25" s="272"/>
      <c r="BA25" s="272"/>
      <c r="BB25" s="272"/>
      <c r="BC25" s="272"/>
      <c r="BD25" s="272"/>
      <c r="BE25" s="272"/>
      <c r="BF25" s="272"/>
      <c r="BG25" s="272"/>
      <c r="BH25" s="272"/>
      <c r="BI25" s="272"/>
      <c r="BJ25" s="272"/>
      <c r="BK25" s="272"/>
      <c r="BL25" s="272"/>
      <c r="BM25" s="272"/>
      <c r="BN25" s="272"/>
      <c r="BO25" s="272"/>
      <c r="BP25" s="272"/>
      <c r="BQ25" s="272"/>
      <c r="BR25" s="272"/>
      <c r="BS25" s="272"/>
      <c r="BT25" s="272"/>
      <c r="BU25" s="272"/>
      <c r="BV25" s="272"/>
      <c r="BW25" s="272"/>
      <c r="BX25" s="272"/>
      <c r="BY25" s="272"/>
      <c r="BZ25" s="272"/>
      <c r="CA25" s="272"/>
      <c r="CB25" s="272"/>
      <c r="CC25" s="272"/>
      <c r="CD25" s="272"/>
      <c r="CE25" s="272"/>
      <c r="CF25" s="272"/>
      <c r="CG25" s="272"/>
      <c r="CH25" s="272"/>
      <c r="CI25" s="272"/>
      <c r="CJ25" s="272"/>
      <c r="CK25" s="272"/>
      <c r="CL25" s="272"/>
      <c r="CM25" s="272"/>
      <c r="CN25" s="272"/>
      <c r="CO25" s="272"/>
      <c r="CP25" s="272"/>
      <c r="CQ25" s="272"/>
      <c r="CR25" s="272"/>
      <c r="CS25" s="272"/>
      <c r="CT25" s="272"/>
      <c r="CU25" s="272"/>
      <c r="CV25" s="272"/>
      <c r="CW25" s="272"/>
      <c r="CX25" s="272"/>
      <c r="CY25" s="272"/>
      <c r="CZ25" s="272"/>
      <c r="DA25" s="272"/>
      <c r="DB25" s="272"/>
      <c r="DC25" s="272"/>
      <c r="DD25" s="272"/>
      <c r="DE25" s="272"/>
      <c r="DF25" s="272"/>
      <c r="DG25" s="272"/>
      <c r="DH25" s="272"/>
      <c r="DI25" s="272"/>
      <c r="DJ25" s="272"/>
      <c r="DK25" s="272"/>
      <c r="DL25" s="272"/>
      <c r="DM25" s="272"/>
      <c r="DN25" s="272"/>
      <c r="DO25" s="272"/>
      <c r="DP25" s="272"/>
      <c r="DQ25" s="272"/>
      <c r="DR25" s="272"/>
      <c r="DS25" s="272"/>
      <c r="DT25" s="272"/>
      <c r="DU25" s="272"/>
      <c r="DV25" s="272"/>
      <c r="DW25" s="272"/>
      <c r="DX25" s="272"/>
      <c r="DY25" s="272"/>
      <c r="DZ25" s="272"/>
      <c r="EA25" s="272"/>
      <c r="EB25" s="272"/>
      <c r="EC25" s="272"/>
      <c r="ED25" s="272"/>
      <c r="EE25" s="272"/>
      <c r="EF25" s="272"/>
      <c r="EG25" s="272"/>
      <c r="EH25" s="272"/>
      <c r="EI25" s="272"/>
      <c r="EJ25" s="272"/>
      <c r="EK25" s="272"/>
      <c r="EL25" s="272"/>
      <c r="EM25" s="272"/>
      <c r="EN25" s="272"/>
      <c r="EO25" s="272"/>
      <c r="EP25" s="272"/>
      <c r="EQ25" s="272"/>
      <c r="ER25" s="272"/>
      <c r="ES25" s="272"/>
      <c r="ET25" s="272"/>
      <c r="EU25" s="272"/>
      <c r="EV25" s="272"/>
      <c r="EW25" s="272"/>
      <c r="EX25" s="272"/>
      <c r="EY25" s="272"/>
      <c r="EZ25" s="272"/>
      <c r="FA25" s="272"/>
      <c r="FB25" s="272"/>
      <c r="FC25" s="272"/>
      <c r="FD25" s="272"/>
      <c r="FE25" s="272"/>
      <c r="FF25" s="272"/>
      <c r="FG25" s="272"/>
      <c r="FH25" s="272"/>
      <c r="FI25" s="272"/>
      <c r="FJ25" s="272"/>
      <c r="FK25" s="272"/>
      <c r="FL25" s="272"/>
      <c r="FM25" s="272"/>
      <c r="FN25" s="272"/>
      <c r="FO25" s="272"/>
      <c r="FP25" s="272"/>
      <c r="FQ25" s="272"/>
      <c r="FR25" s="272"/>
      <c r="FS25" s="272"/>
      <c r="FT25" s="272"/>
      <c r="FU25" s="272"/>
      <c r="FV25" s="272"/>
      <c r="FW25" s="272"/>
      <c r="FX25" s="272"/>
      <c r="FY25" s="272"/>
      <c r="FZ25" s="272"/>
      <c r="GA25" s="272"/>
      <c r="GB25" s="272"/>
      <c r="GC25" s="272"/>
      <c r="GD25" s="272"/>
      <c r="GE25" s="272"/>
      <c r="GF25" s="272"/>
      <c r="GG25" s="272"/>
      <c r="GH25" s="272"/>
      <c r="GI25" s="272"/>
      <c r="GJ25" s="272"/>
      <c r="GK25" s="272"/>
      <c r="GL25" s="272"/>
      <c r="GM25" s="272"/>
      <c r="GN25" s="272"/>
      <c r="GO25" s="272"/>
      <c r="GP25" s="272"/>
      <c r="GQ25" s="272"/>
      <c r="GR25" s="272"/>
      <c r="GS25" s="272"/>
      <c r="GT25" s="272"/>
      <c r="GU25" s="272"/>
      <c r="GV25" s="272"/>
      <c r="GW25" s="272"/>
      <c r="GX25" s="272"/>
      <c r="GY25" s="272"/>
      <c r="GZ25" s="272"/>
      <c r="HA25" s="272"/>
      <c r="HB25" s="272"/>
      <c r="HC25" s="272"/>
      <c r="HD25" s="272"/>
      <c r="HE25" s="272"/>
      <c r="HF25" s="272"/>
      <c r="HG25" s="272"/>
      <c r="HH25" s="272"/>
    </row>
    <row r="26" spans="1:216">
      <c r="A26" s="299">
        <v>17</v>
      </c>
      <c r="B26" s="266" t="s">
        <v>642</v>
      </c>
      <c r="C26" s="182" t="s">
        <v>643</v>
      </c>
      <c r="D26" s="193">
        <v>42277</v>
      </c>
      <c r="E26" s="321" t="s">
        <v>593</v>
      </c>
      <c r="F26" s="300"/>
      <c r="G26" s="309"/>
      <c r="H26" s="299"/>
      <c r="I26" s="306" t="s">
        <v>797</v>
      </c>
      <c r="J26" s="299">
        <v>17</v>
      </c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272"/>
      <c r="AV26" s="272"/>
      <c r="AW26" s="272"/>
      <c r="AX26" s="272"/>
      <c r="AY26" s="272"/>
      <c r="AZ26" s="272"/>
      <c r="BA26" s="272"/>
      <c r="BB26" s="272"/>
      <c r="BC26" s="272"/>
      <c r="BD26" s="272"/>
      <c r="BE26" s="272"/>
      <c r="BF26" s="272"/>
      <c r="BG26" s="272"/>
      <c r="BH26" s="272"/>
      <c r="BI26" s="272"/>
      <c r="BJ26" s="272"/>
      <c r="BK26" s="272"/>
      <c r="BL26" s="272"/>
      <c r="BM26" s="272"/>
      <c r="BN26" s="272"/>
      <c r="BO26" s="272"/>
      <c r="BP26" s="272"/>
      <c r="BQ26" s="272"/>
      <c r="BR26" s="272"/>
      <c r="BS26" s="272"/>
      <c r="BT26" s="272"/>
      <c r="BU26" s="272"/>
      <c r="BV26" s="272"/>
      <c r="BW26" s="272"/>
      <c r="BX26" s="272"/>
      <c r="BY26" s="272"/>
      <c r="BZ26" s="272"/>
      <c r="CA26" s="272"/>
      <c r="CB26" s="272"/>
      <c r="CC26" s="272"/>
      <c r="CD26" s="272"/>
      <c r="CE26" s="272"/>
      <c r="CF26" s="272"/>
      <c r="CG26" s="272"/>
      <c r="CH26" s="272"/>
      <c r="CI26" s="272"/>
      <c r="CJ26" s="272"/>
      <c r="CK26" s="272"/>
      <c r="CL26" s="272"/>
      <c r="CM26" s="272"/>
      <c r="CN26" s="272"/>
      <c r="CO26" s="272"/>
      <c r="CP26" s="272"/>
      <c r="CQ26" s="272"/>
      <c r="CR26" s="272"/>
      <c r="CS26" s="272"/>
      <c r="CT26" s="272"/>
      <c r="CU26" s="272"/>
      <c r="CV26" s="272"/>
      <c r="CW26" s="272"/>
      <c r="CX26" s="272"/>
      <c r="CY26" s="272"/>
      <c r="CZ26" s="272"/>
      <c r="DA26" s="272"/>
      <c r="DB26" s="272"/>
      <c r="DC26" s="272"/>
      <c r="DD26" s="272"/>
      <c r="DE26" s="272"/>
      <c r="DF26" s="272"/>
      <c r="DG26" s="272"/>
      <c r="DH26" s="272"/>
      <c r="DI26" s="272"/>
      <c r="DJ26" s="272"/>
      <c r="DK26" s="272"/>
      <c r="DL26" s="272"/>
      <c r="DM26" s="272"/>
      <c r="DN26" s="272"/>
      <c r="DO26" s="272"/>
      <c r="DP26" s="272"/>
      <c r="DQ26" s="272"/>
      <c r="DR26" s="272"/>
      <c r="DS26" s="272"/>
      <c r="DT26" s="272"/>
      <c r="DU26" s="272"/>
      <c r="DV26" s="272"/>
      <c r="DW26" s="272"/>
      <c r="DX26" s="272"/>
      <c r="DY26" s="272"/>
      <c r="DZ26" s="272"/>
      <c r="EA26" s="272"/>
      <c r="EB26" s="272"/>
      <c r="EC26" s="272"/>
      <c r="ED26" s="272"/>
      <c r="EE26" s="272"/>
      <c r="EF26" s="272"/>
      <c r="EG26" s="272"/>
      <c r="EH26" s="272"/>
      <c r="EI26" s="272"/>
      <c r="EJ26" s="272"/>
      <c r="EK26" s="272"/>
      <c r="EL26" s="272"/>
      <c r="EM26" s="272"/>
      <c r="EN26" s="272"/>
      <c r="EO26" s="272"/>
      <c r="EP26" s="272"/>
      <c r="EQ26" s="272"/>
      <c r="ER26" s="272"/>
      <c r="ES26" s="272"/>
      <c r="ET26" s="272"/>
      <c r="EU26" s="272"/>
      <c r="EV26" s="272"/>
      <c r="EW26" s="272"/>
      <c r="EX26" s="272"/>
      <c r="EY26" s="272"/>
      <c r="EZ26" s="272"/>
      <c r="FA26" s="272"/>
      <c r="FB26" s="272"/>
      <c r="FC26" s="272"/>
      <c r="FD26" s="272"/>
      <c r="FE26" s="272"/>
      <c r="FF26" s="272"/>
      <c r="FG26" s="272"/>
      <c r="FH26" s="272"/>
      <c r="FI26" s="272"/>
      <c r="FJ26" s="272"/>
      <c r="FK26" s="272"/>
      <c r="FL26" s="272"/>
      <c r="FM26" s="272"/>
      <c r="FN26" s="272"/>
      <c r="FO26" s="272"/>
      <c r="FP26" s="272"/>
      <c r="FQ26" s="272"/>
      <c r="FR26" s="272"/>
      <c r="FS26" s="272"/>
      <c r="FT26" s="272"/>
      <c r="FU26" s="272"/>
      <c r="FV26" s="272"/>
      <c r="FW26" s="272"/>
      <c r="FX26" s="272"/>
      <c r="FY26" s="272"/>
      <c r="FZ26" s="272"/>
      <c r="GA26" s="272"/>
      <c r="GB26" s="272"/>
      <c r="GC26" s="272"/>
      <c r="GD26" s="272"/>
      <c r="GE26" s="272"/>
      <c r="GF26" s="272"/>
      <c r="GG26" s="272"/>
      <c r="GH26" s="272"/>
      <c r="GI26" s="272"/>
      <c r="GJ26" s="272"/>
      <c r="GK26" s="272"/>
      <c r="GL26" s="272"/>
      <c r="GM26" s="272"/>
      <c r="GN26" s="272"/>
      <c r="GO26" s="272"/>
      <c r="GP26" s="272"/>
      <c r="GQ26" s="272"/>
      <c r="GR26" s="272"/>
      <c r="GS26" s="272"/>
      <c r="GT26" s="272"/>
      <c r="GU26" s="272"/>
      <c r="GV26" s="272"/>
      <c r="GW26" s="272"/>
      <c r="GX26" s="272"/>
      <c r="GY26" s="272"/>
      <c r="GZ26" s="272"/>
      <c r="HA26" s="272"/>
      <c r="HB26" s="272"/>
      <c r="HC26" s="272"/>
      <c r="HD26" s="272"/>
      <c r="HE26" s="272"/>
      <c r="HF26" s="272"/>
      <c r="HG26" s="272"/>
      <c r="HH26" s="272"/>
    </row>
    <row r="27" spans="1:216">
      <c r="A27" s="299">
        <v>18</v>
      </c>
      <c r="B27" s="291" t="s">
        <v>640</v>
      </c>
      <c r="C27" s="182" t="s">
        <v>641</v>
      </c>
      <c r="D27" s="202">
        <v>42171</v>
      </c>
      <c r="E27" s="321" t="s">
        <v>593</v>
      </c>
      <c r="F27" s="300"/>
      <c r="G27" s="299"/>
      <c r="H27" s="299"/>
      <c r="I27" s="301" t="s">
        <v>791</v>
      </c>
      <c r="J27" s="299">
        <v>18.5</v>
      </c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  <c r="AJ27" s="272"/>
      <c r="AK27" s="272"/>
      <c r="AL27" s="272"/>
      <c r="AM27" s="272"/>
      <c r="AN27" s="272"/>
      <c r="AO27" s="272"/>
      <c r="AP27" s="272"/>
      <c r="AQ27" s="272"/>
      <c r="AR27" s="272"/>
      <c r="AS27" s="272"/>
      <c r="AT27" s="272"/>
      <c r="AU27" s="272"/>
      <c r="AV27" s="272"/>
      <c r="AW27" s="272"/>
      <c r="AX27" s="272"/>
      <c r="AY27" s="272"/>
      <c r="AZ27" s="272"/>
      <c r="BA27" s="272"/>
      <c r="BB27" s="272"/>
      <c r="BC27" s="272"/>
      <c r="BD27" s="272"/>
      <c r="BE27" s="272"/>
      <c r="BF27" s="272"/>
      <c r="BG27" s="272"/>
      <c r="BH27" s="272"/>
      <c r="BI27" s="272"/>
      <c r="BJ27" s="272"/>
      <c r="BK27" s="272"/>
      <c r="BL27" s="272"/>
      <c r="BM27" s="272"/>
      <c r="BN27" s="272"/>
      <c r="BO27" s="272"/>
      <c r="BP27" s="272"/>
      <c r="BQ27" s="272"/>
      <c r="BR27" s="272"/>
      <c r="BS27" s="272"/>
      <c r="BT27" s="272"/>
      <c r="BU27" s="272"/>
      <c r="BV27" s="272"/>
      <c r="BW27" s="272"/>
      <c r="BX27" s="272"/>
      <c r="BY27" s="272"/>
      <c r="BZ27" s="272"/>
      <c r="CA27" s="272"/>
      <c r="CB27" s="272"/>
      <c r="CC27" s="272"/>
      <c r="CD27" s="272"/>
      <c r="CE27" s="272"/>
      <c r="CF27" s="272"/>
      <c r="CG27" s="272"/>
      <c r="CH27" s="272"/>
      <c r="CI27" s="272"/>
      <c r="CJ27" s="272"/>
      <c r="CK27" s="272"/>
      <c r="CL27" s="272"/>
      <c r="CM27" s="272"/>
      <c r="CN27" s="272"/>
      <c r="CO27" s="272"/>
      <c r="CP27" s="272"/>
      <c r="CQ27" s="272"/>
      <c r="CR27" s="272"/>
      <c r="CS27" s="272"/>
      <c r="CT27" s="272"/>
      <c r="CU27" s="272"/>
      <c r="CV27" s="272"/>
      <c r="CW27" s="272"/>
      <c r="CX27" s="272"/>
      <c r="CY27" s="272"/>
      <c r="CZ27" s="272"/>
      <c r="DA27" s="272"/>
      <c r="DB27" s="272"/>
      <c r="DC27" s="272"/>
      <c r="DD27" s="272"/>
      <c r="DE27" s="272"/>
      <c r="DF27" s="272"/>
      <c r="DG27" s="272"/>
      <c r="DH27" s="272"/>
      <c r="DI27" s="272"/>
      <c r="DJ27" s="272"/>
      <c r="DK27" s="272"/>
      <c r="DL27" s="272"/>
      <c r="DM27" s="272"/>
      <c r="DN27" s="272"/>
      <c r="DO27" s="272"/>
      <c r="DP27" s="272"/>
      <c r="DQ27" s="272"/>
      <c r="DR27" s="272"/>
      <c r="DS27" s="272"/>
      <c r="DT27" s="272"/>
      <c r="DU27" s="272"/>
      <c r="DV27" s="272"/>
      <c r="DW27" s="272"/>
      <c r="DX27" s="272"/>
      <c r="DY27" s="272"/>
      <c r="DZ27" s="272"/>
      <c r="EA27" s="272"/>
      <c r="EB27" s="272"/>
      <c r="EC27" s="272"/>
      <c r="ED27" s="272"/>
      <c r="EE27" s="272"/>
      <c r="EF27" s="272"/>
      <c r="EG27" s="272"/>
      <c r="EH27" s="272"/>
      <c r="EI27" s="272"/>
      <c r="EJ27" s="272"/>
      <c r="EK27" s="272"/>
      <c r="EL27" s="272"/>
      <c r="EM27" s="272"/>
      <c r="EN27" s="272"/>
      <c r="EO27" s="272"/>
      <c r="EP27" s="272"/>
      <c r="EQ27" s="272"/>
      <c r="ER27" s="272"/>
      <c r="ES27" s="272"/>
      <c r="ET27" s="272"/>
      <c r="EU27" s="272"/>
      <c r="EV27" s="272"/>
      <c r="EW27" s="272"/>
      <c r="EX27" s="272"/>
      <c r="EY27" s="272"/>
      <c r="EZ27" s="272"/>
      <c r="FA27" s="272"/>
      <c r="FB27" s="272"/>
      <c r="FC27" s="272"/>
      <c r="FD27" s="272"/>
      <c r="FE27" s="272"/>
      <c r="FF27" s="272"/>
      <c r="FG27" s="272"/>
      <c r="FH27" s="272"/>
      <c r="FI27" s="272"/>
      <c r="FJ27" s="272"/>
      <c r="FK27" s="272"/>
      <c r="FL27" s="272"/>
      <c r="FM27" s="272"/>
      <c r="FN27" s="272"/>
      <c r="FO27" s="272"/>
      <c r="FP27" s="272"/>
      <c r="FQ27" s="272"/>
      <c r="FR27" s="272"/>
      <c r="FS27" s="272"/>
      <c r="FT27" s="272"/>
      <c r="FU27" s="272"/>
      <c r="FV27" s="272"/>
      <c r="FW27" s="272"/>
      <c r="FX27" s="272"/>
      <c r="FY27" s="272"/>
      <c r="FZ27" s="272"/>
      <c r="GA27" s="272"/>
      <c r="GB27" s="272"/>
      <c r="GC27" s="272"/>
      <c r="GD27" s="272"/>
      <c r="GE27" s="272"/>
      <c r="GF27" s="272"/>
      <c r="GG27" s="272"/>
      <c r="GH27" s="272"/>
      <c r="GI27" s="272"/>
      <c r="GJ27" s="272"/>
      <c r="GK27" s="272"/>
      <c r="GL27" s="272"/>
      <c r="GM27" s="272"/>
      <c r="GN27" s="272"/>
      <c r="GO27" s="272"/>
      <c r="GP27" s="272"/>
      <c r="GQ27" s="272"/>
      <c r="GR27" s="272"/>
      <c r="GS27" s="272"/>
      <c r="GT27" s="272"/>
      <c r="GU27" s="272"/>
      <c r="GV27" s="272"/>
      <c r="GW27" s="272"/>
      <c r="GX27" s="272"/>
      <c r="GY27" s="272"/>
      <c r="GZ27" s="272"/>
      <c r="HA27" s="272"/>
      <c r="HB27" s="272"/>
      <c r="HC27" s="272"/>
      <c r="HD27" s="272"/>
      <c r="HE27" s="272"/>
      <c r="HF27" s="272"/>
      <c r="HG27" s="272"/>
      <c r="HH27" s="272"/>
    </row>
    <row r="28" spans="1:216">
      <c r="A28" s="299">
        <v>18</v>
      </c>
      <c r="B28" s="189" t="s">
        <v>626</v>
      </c>
      <c r="C28" s="189" t="s">
        <v>627</v>
      </c>
      <c r="D28" s="268" t="s">
        <v>628</v>
      </c>
      <c r="E28" s="323" t="s">
        <v>589</v>
      </c>
      <c r="F28" s="300"/>
      <c r="G28" s="309"/>
      <c r="H28" s="299"/>
      <c r="I28" s="306" t="s">
        <v>791</v>
      </c>
      <c r="J28" s="299">
        <v>18.5</v>
      </c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2"/>
      <c r="BG28" s="272"/>
      <c r="BH28" s="272"/>
      <c r="BI28" s="272"/>
      <c r="BJ28" s="272"/>
      <c r="BK28" s="272"/>
      <c r="BL28" s="272"/>
      <c r="BM28" s="272"/>
      <c r="BN28" s="272"/>
      <c r="BO28" s="272"/>
      <c r="BP28" s="272"/>
      <c r="BQ28" s="272"/>
      <c r="BR28" s="272"/>
      <c r="BS28" s="272"/>
      <c r="BT28" s="272"/>
      <c r="BU28" s="272"/>
      <c r="BV28" s="272"/>
      <c r="BW28" s="272"/>
      <c r="BX28" s="272"/>
      <c r="BY28" s="272"/>
      <c r="BZ28" s="272"/>
      <c r="CA28" s="272"/>
      <c r="CB28" s="272"/>
      <c r="CC28" s="272"/>
      <c r="CD28" s="272"/>
      <c r="CE28" s="272"/>
      <c r="CF28" s="272"/>
      <c r="CG28" s="272"/>
      <c r="CH28" s="272"/>
      <c r="CI28" s="272"/>
      <c r="CJ28" s="272"/>
      <c r="CK28" s="272"/>
      <c r="CL28" s="272"/>
      <c r="CM28" s="272"/>
      <c r="CN28" s="272"/>
      <c r="CO28" s="272"/>
      <c r="CP28" s="272"/>
      <c r="CQ28" s="272"/>
      <c r="CR28" s="272"/>
      <c r="CS28" s="272"/>
      <c r="CT28" s="272"/>
      <c r="CU28" s="272"/>
      <c r="CV28" s="272"/>
      <c r="CW28" s="272"/>
      <c r="CX28" s="272"/>
      <c r="CY28" s="272"/>
      <c r="CZ28" s="272"/>
      <c r="DA28" s="272"/>
      <c r="DB28" s="272"/>
      <c r="DC28" s="272"/>
      <c r="DD28" s="272"/>
      <c r="DE28" s="272"/>
      <c r="DF28" s="272"/>
      <c r="DG28" s="272"/>
      <c r="DH28" s="272"/>
      <c r="DI28" s="272"/>
      <c r="DJ28" s="272"/>
      <c r="DK28" s="272"/>
      <c r="DL28" s="272"/>
      <c r="DM28" s="272"/>
      <c r="DN28" s="272"/>
      <c r="DO28" s="272"/>
      <c r="DP28" s="272"/>
      <c r="DQ28" s="272"/>
      <c r="DR28" s="272"/>
      <c r="DS28" s="272"/>
      <c r="DT28" s="272"/>
      <c r="DU28" s="272"/>
      <c r="DV28" s="272"/>
      <c r="DW28" s="272"/>
      <c r="DX28" s="272"/>
      <c r="DY28" s="272"/>
      <c r="DZ28" s="272"/>
      <c r="EA28" s="272"/>
      <c r="EB28" s="272"/>
      <c r="EC28" s="272"/>
      <c r="ED28" s="272"/>
      <c r="EE28" s="272"/>
      <c r="EF28" s="272"/>
      <c r="EG28" s="272"/>
      <c r="EH28" s="272"/>
      <c r="EI28" s="272"/>
      <c r="EJ28" s="272"/>
      <c r="EK28" s="272"/>
      <c r="EL28" s="272"/>
      <c r="EM28" s="272"/>
      <c r="EN28" s="272"/>
      <c r="EO28" s="272"/>
      <c r="EP28" s="272"/>
      <c r="EQ28" s="272"/>
      <c r="ER28" s="272"/>
      <c r="ES28" s="272"/>
      <c r="ET28" s="272"/>
      <c r="EU28" s="272"/>
      <c r="EV28" s="272"/>
      <c r="EW28" s="272"/>
      <c r="EX28" s="272"/>
      <c r="EY28" s="272"/>
      <c r="EZ28" s="272"/>
      <c r="FA28" s="272"/>
      <c r="FB28" s="272"/>
      <c r="FC28" s="272"/>
      <c r="FD28" s="272"/>
      <c r="FE28" s="272"/>
      <c r="FF28" s="272"/>
      <c r="FG28" s="272"/>
      <c r="FH28" s="272"/>
      <c r="FI28" s="272"/>
      <c r="FJ28" s="272"/>
      <c r="FK28" s="272"/>
      <c r="FL28" s="272"/>
      <c r="FM28" s="272"/>
      <c r="FN28" s="272"/>
      <c r="FO28" s="272"/>
      <c r="FP28" s="272"/>
      <c r="FQ28" s="272"/>
      <c r="FR28" s="272"/>
      <c r="FS28" s="272"/>
      <c r="FT28" s="272"/>
      <c r="FU28" s="272"/>
      <c r="FV28" s="272"/>
      <c r="FW28" s="272"/>
      <c r="FX28" s="272"/>
      <c r="FY28" s="272"/>
      <c r="FZ28" s="272"/>
      <c r="GA28" s="272"/>
      <c r="GB28" s="272"/>
      <c r="GC28" s="272"/>
      <c r="GD28" s="272"/>
      <c r="GE28" s="272"/>
      <c r="GF28" s="272"/>
      <c r="GG28" s="272"/>
      <c r="GH28" s="272"/>
      <c r="GI28" s="272"/>
      <c r="GJ28" s="272"/>
      <c r="GK28" s="272"/>
      <c r="GL28" s="272"/>
      <c r="GM28" s="272"/>
      <c r="GN28" s="272"/>
      <c r="GO28" s="272"/>
      <c r="GP28" s="272"/>
      <c r="GQ28" s="272"/>
      <c r="GR28" s="272"/>
      <c r="GS28" s="272"/>
      <c r="GT28" s="272"/>
      <c r="GU28" s="272"/>
      <c r="GV28" s="272"/>
      <c r="GW28" s="272"/>
      <c r="GX28" s="272"/>
      <c r="GY28" s="272"/>
      <c r="GZ28" s="272"/>
      <c r="HA28" s="272"/>
      <c r="HB28" s="272"/>
      <c r="HC28" s="272"/>
      <c r="HD28" s="272"/>
      <c r="HE28" s="272"/>
      <c r="HF28" s="272"/>
      <c r="HG28" s="272"/>
      <c r="HH28" s="272"/>
    </row>
    <row r="29" spans="1:216">
      <c r="A29" s="299">
        <v>20</v>
      </c>
      <c r="B29" s="266" t="s">
        <v>636</v>
      </c>
      <c r="C29" s="182" t="s">
        <v>637</v>
      </c>
      <c r="D29" s="193">
        <v>42163</v>
      </c>
      <c r="E29" s="321" t="s">
        <v>593</v>
      </c>
      <c r="F29" s="300"/>
      <c r="G29" s="299"/>
      <c r="H29" s="299"/>
      <c r="I29" s="301" t="s">
        <v>795</v>
      </c>
      <c r="J29" s="299">
        <v>20</v>
      </c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272"/>
      <c r="AH29" s="272"/>
      <c r="AI29" s="272"/>
      <c r="AJ29" s="272"/>
      <c r="AK29" s="272"/>
      <c r="AL29" s="272"/>
      <c r="AM29" s="272"/>
      <c r="AN29" s="272"/>
      <c r="AO29" s="272"/>
      <c r="AP29" s="272"/>
      <c r="AQ29" s="272"/>
      <c r="AR29" s="272"/>
      <c r="AS29" s="272"/>
      <c r="AT29" s="272"/>
      <c r="AU29" s="272"/>
      <c r="AV29" s="272"/>
      <c r="AW29" s="272"/>
      <c r="AX29" s="272"/>
      <c r="AY29" s="272"/>
      <c r="AZ29" s="272"/>
      <c r="BA29" s="272"/>
      <c r="BB29" s="272"/>
      <c r="BC29" s="272"/>
      <c r="BD29" s="272"/>
      <c r="BE29" s="272"/>
      <c r="BF29" s="272"/>
      <c r="BG29" s="272"/>
      <c r="BH29" s="272"/>
      <c r="BI29" s="272"/>
      <c r="BJ29" s="272"/>
      <c r="BK29" s="272"/>
      <c r="BL29" s="272"/>
      <c r="BM29" s="272"/>
      <c r="BN29" s="272"/>
      <c r="BO29" s="272"/>
      <c r="BP29" s="272"/>
      <c r="BQ29" s="272"/>
      <c r="BR29" s="272"/>
      <c r="BS29" s="272"/>
      <c r="BT29" s="272"/>
      <c r="BU29" s="272"/>
      <c r="BV29" s="272"/>
      <c r="BW29" s="272"/>
      <c r="BX29" s="272"/>
      <c r="BY29" s="272"/>
      <c r="BZ29" s="272"/>
      <c r="CA29" s="272"/>
      <c r="CB29" s="272"/>
      <c r="CC29" s="272"/>
      <c r="CD29" s="272"/>
      <c r="CE29" s="272"/>
      <c r="CF29" s="272"/>
      <c r="CG29" s="272"/>
      <c r="CH29" s="272"/>
      <c r="CI29" s="272"/>
      <c r="CJ29" s="272"/>
      <c r="CK29" s="272"/>
      <c r="CL29" s="272"/>
      <c r="CM29" s="272"/>
      <c r="CN29" s="272"/>
      <c r="CO29" s="272"/>
      <c r="CP29" s="272"/>
      <c r="CQ29" s="272"/>
      <c r="CR29" s="272"/>
      <c r="CS29" s="272"/>
      <c r="CT29" s="272"/>
      <c r="CU29" s="272"/>
      <c r="CV29" s="272"/>
      <c r="CW29" s="272"/>
      <c r="CX29" s="272"/>
      <c r="CY29" s="272"/>
      <c r="CZ29" s="272"/>
      <c r="DA29" s="272"/>
      <c r="DB29" s="272"/>
      <c r="DC29" s="272"/>
      <c r="DD29" s="272"/>
      <c r="DE29" s="272"/>
      <c r="DF29" s="272"/>
      <c r="DG29" s="272"/>
      <c r="DH29" s="272"/>
      <c r="DI29" s="272"/>
      <c r="DJ29" s="272"/>
      <c r="DK29" s="272"/>
      <c r="DL29" s="272"/>
      <c r="DM29" s="272"/>
      <c r="DN29" s="272"/>
      <c r="DO29" s="272"/>
      <c r="DP29" s="272"/>
      <c r="DQ29" s="272"/>
      <c r="DR29" s="272"/>
      <c r="DS29" s="272"/>
      <c r="DT29" s="272"/>
      <c r="DU29" s="272"/>
      <c r="DV29" s="272"/>
      <c r="DW29" s="272"/>
      <c r="DX29" s="272"/>
      <c r="DY29" s="272"/>
      <c r="DZ29" s="272"/>
      <c r="EA29" s="272"/>
      <c r="EB29" s="272"/>
      <c r="EC29" s="272"/>
      <c r="ED29" s="272"/>
      <c r="EE29" s="272"/>
      <c r="EF29" s="272"/>
      <c r="EG29" s="272"/>
      <c r="EH29" s="272"/>
      <c r="EI29" s="272"/>
      <c r="EJ29" s="272"/>
      <c r="EK29" s="272"/>
      <c r="EL29" s="272"/>
      <c r="EM29" s="272"/>
      <c r="EN29" s="272"/>
      <c r="EO29" s="272"/>
      <c r="EP29" s="272"/>
      <c r="EQ29" s="272"/>
      <c r="ER29" s="272"/>
      <c r="ES29" s="272"/>
      <c r="ET29" s="272"/>
      <c r="EU29" s="272"/>
      <c r="EV29" s="272"/>
      <c r="EW29" s="272"/>
      <c r="EX29" s="272"/>
      <c r="EY29" s="272"/>
      <c r="EZ29" s="272"/>
      <c r="FA29" s="272"/>
      <c r="FB29" s="272"/>
      <c r="FC29" s="272"/>
      <c r="FD29" s="272"/>
      <c r="FE29" s="272"/>
      <c r="FF29" s="272"/>
      <c r="FG29" s="272"/>
      <c r="FH29" s="272"/>
      <c r="FI29" s="272"/>
      <c r="FJ29" s="272"/>
      <c r="FK29" s="272"/>
      <c r="FL29" s="272"/>
      <c r="FM29" s="272"/>
      <c r="FN29" s="272"/>
      <c r="FO29" s="272"/>
      <c r="FP29" s="272"/>
      <c r="FQ29" s="272"/>
      <c r="FR29" s="272"/>
      <c r="FS29" s="272"/>
      <c r="FT29" s="272"/>
      <c r="FU29" s="272"/>
      <c r="FV29" s="272"/>
      <c r="FW29" s="272"/>
      <c r="FX29" s="272"/>
      <c r="FY29" s="272"/>
      <c r="FZ29" s="272"/>
      <c r="GA29" s="272"/>
      <c r="GB29" s="272"/>
      <c r="GC29" s="272"/>
      <c r="GD29" s="272"/>
      <c r="GE29" s="272"/>
      <c r="GF29" s="272"/>
      <c r="GG29" s="272"/>
      <c r="GH29" s="272"/>
      <c r="GI29" s="272"/>
      <c r="GJ29" s="272"/>
      <c r="GK29" s="272"/>
      <c r="GL29" s="272"/>
      <c r="GM29" s="272"/>
      <c r="GN29" s="272"/>
      <c r="GO29" s="272"/>
      <c r="GP29" s="272"/>
      <c r="GQ29" s="272"/>
      <c r="GR29" s="272"/>
      <c r="GS29" s="272"/>
      <c r="GT29" s="272"/>
      <c r="GU29" s="272"/>
      <c r="GV29" s="272"/>
      <c r="GW29" s="272"/>
      <c r="GX29" s="272"/>
      <c r="GY29" s="272"/>
      <c r="GZ29" s="272"/>
      <c r="HA29" s="272"/>
      <c r="HB29" s="272"/>
      <c r="HC29" s="272"/>
      <c r="HD29" s="272"/>
      <c r="HE29" s="272"/>
      <c r="HF29" s="272"/>
      <c r="HG29" s="272"/>
      <c r="HH29" s="272"/>
    </row>
    <row r="30" spans="1:216">
      <c r="A30" s="299">
        <v>21</v>
      </c>
      <c r="B30" s="195" t="s">
        <v>636</v>
      </c>
      <c r="C30" s="182" t="s">
        <v>646</v>
      </c>
      <c r="D30" s="196">
        <v>41649</v>
      </c>
      <c r="E30" s="320" t="s">
        <v>475</v>
      </c>
      <c r="F30" s="300"/>
      <c r="G30" s="309"/>
      <c r="H30" s="299"/>
      <c r="I30" s="306" t="s">
        <v>799</v>
      </c>
      <c r="J30" s="299">
        <v>21</v>
      </c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272"/>
      <c r="AH30" s="272"/>
      <c r="AI30" s="272"/>
      <c r="AJ30" s="272"/>
      <c r="AK30" s="272"/>
      <c r="AL30" s="272"/>
      <c r="AM30" s="272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272"/>
      <c r="AY30" s="272"/>
      <c r="AZ30" s="272"/>
      <c r="BA30" s="272"/>
      <c r="BB30" s="272"/>
      <c r="BC30" s="272"/>
      <c r="BD30" s="272"/>
      <c r="BE30" s="272"/>
      <c r="BF30" s="272"/>
      <c r="BG30" s="272"/>
      <c r="BH30" s="272"/>
      <c r="BI30" s="272"/>
      <c r="BJ30" s="272"/>
      <c r="BK30" s="272"/>
      <c r="BL30" s="272"/>
      <c r="BM30" s="272"/>
      <c r="BN30" s="272"/>
      <c r="BO30" s="272"/>
      <c r="BP30" s="272"/>
      <c r="BQ30" s="272"/>
      <c r="BR30" s="272"/>
      <c r="BS30" s="272"/>
      <c r="BT30" s="272"/>
      <c r="BU30" s="272"/>
      <c r="BV30" s="272"/>
      <c r="BW30" s="272"/>
      <c r="BX30" s="272"/>
      <c r="BY30" s="272"/>
      <c r="BZ30" s="272"/>
      <c r="CA30" s="272"/>
      <c r="CB30" s="272"/>
      <c r="CC30" s="272"/>
      <c r="CD30" s="272"/>
      <c r="CE30" s="272"/>
      <c r="CF30" s="272"/>
      <c r="CG30" s="272"/>
      <c r="CH30" s="272"/>
      <c r="CI30" s="272"/>
      <c r="CJ30" s="272"/>
      <c r="CK30" s="272"/>
      <c r="CL30" s="272"/>
      <c r="CM30" s="272"/>
      <c r="CN30" s="272"/>
      <c r="CO30" s="272"/>
      <c r="CP30" s="272"/>
      <c r="CQ30" s="272"/>
      <c r="CR30" s="272"/>
      <c r="CS30" s="272"/>
      <c r="CT30" s="272"/>
      <c r="CU30" s="272"/>
      <c r="CV30" s="272"/>
      <c r="CW30" s="272"/>
      <c r="CX30" s="272"/>
      <c r="CY30" s="272"/>
      <c r="CZ30" s="272"/>
      <c r="DA30" s="272"/>
      <c r="DB30" s="272"/>
      <c r="DC30" s="272"/>
      <c r="DD30" s="272"/>
      <c r="DE30" s="272"/>
      <c r="DF30" s="272"/>
      <c r="DG30" s="272"/>
      <c r="DH30" s="272"/>
      <c r="DI30" s="272"/>
      <c r="DJ30" s="272"/>
      <c r="DK30" s="272"/>
      <c r="DL30" s="272"/>
      <c r="DM30" s="272"/>
      <c r="DN30" s="272"/>
      <c r="DO30" s="272"/>
      <c r="DP30" s="272"/>
      <c r="DQ30" s="272"/>
      <c r="DR30" s="272"/>
      <c r="DS30" s="272"/>
      <c r="DT30" s="272"/>
      <c r="DU30" s="272"/>
      <c r="DV30" s="272"/>
      <c r="DW30" s="272"/>
      <c r="DX30" s="272"/>
      <c r="DY30" s="272"/>
      <c r="DZ30" s="272"/>
      <c r="EA30" s="272"/>
      <c r="EB30" s="272"/>
      <c r="EC30" s="272"/>
      <c r="ED30" s="272"/>
      <c r="EE30" s="272"/>
      <c r="EF30" s="272"/>
      <c r="EG30" s="272"/>
      <c r="EH30" s="272"/>
      <c r="EI30" s="272"/>
      <c r="EJ30" s="272"/>
      <c r="EK30" s="272"/>
      <c r="EL30" s="272"/>
      <c r="EM30" s="272"/>
      <c r="EN30" s="272"/>
      <c r="EO30" s="272"/>
      <c r="EP30" s="272"/>
      <c r="EQ30" s="272"/>
      <c r="ER30" s="272"/>
      <c r="ES30" s="272"/>
      <c r="ET30" s="272"/>
      <c r="EU30" s="272"/>
      <c r="EV30" s="272"/>
      <c r="EW30" s="272"/>
      <c r="EX30" s="272"/>
      <c r="EY30" s="272"/>
      <c r="EZ30" s="272"/>
      <c r="FA30" s="272"/>
      <c r="FB30" s="272"/>
      <c r="FC30" s="272"/>
      <c r="FD30" s="272"/>
      <c r="FE30" s="272"/>
      <c r="FF30" s="272"/>
      <c r="FG30" s="272"/>
      <c r="FH30" s="272"/>
      <c r="FI30" s="272"/>
      <c r="FJ30" s="272"/>
      <c r="FK30" s="272"/>
      <c r="FL30" s="272"/>
      <c r="FM30" s="272"/>
      <c r="FN30" s="272"/>
      <c r="FO30" s="272"/>
      <c r="FP30" s="272"/>
      <c r="FQ30" s="272"/>
      <c r="FR30" s="272"/>
      <c r="FS30" s="272"/>
      <c r="FT30" s="272"/>
      <c r="FU30" s="272"/>
      <c r="FV30" s="272"/>
      <c r="FW30" s="272"/>
      <c r="FX30" s="272"/>
      <c r="FY30" s="272"/>
      <c r="FZ30" s="272"/>
      <c r="GA30" s="272"/>
      <c r="GB30" s="272"/>
      <c r="GC30" s="272"/>
      <c r="GD30" s="272"/>
      <c r="GE30" s="272"/>
      <c r="GF30" s="272"/>
      <c r="GG30" s="272"/>
      <c r="GH30" s="272"/>
      <c r="GI30" s="272"/>
      <c r="GJ30" s="272"/>
      <c r="GK30" s="272"/>
      <c r="GL30" s="272"/>
      <c r="GM30" s="272"/>
      <c r="GN30" s="272"/>
      <c r="GO30" s="272"/>
      <c r="GP30" s="272"/>
      <c r="GQ30" s="272"/>
      <c r="GR30" s="272"/>
      <c r="GS30" s="272"/>
      <c r="GT30" s="272"/>
      <c r="GU30" s="272"/>
      <c r="GV30" s="272"/>
      <c r="GW30" s="272"/>
      <c r="GX30" s="272"/>
      <c r="GY30" s="272"/>
      <c r="GZ30" s="272"/>
      <c r="HA30" s="272"/>
      <c r="HB30" s="272"/>
      <c r="HC30" s="272"/>
      <c r="HD30" s="272"/>
      <c r="HE30" s="272"/>
      <c r="HF30" s="272"/>
      <c r="HG30" s="272"/>
      <c r="HH30" s="272"/>
    </row>
    <row r="31" spans="1:216">
      <c r="A31" s="299">
        <v>22</v>
      </c>
      <c r="B31" s="266" t="s">
        <v>638</v>
      </c>
      <c r="C31" s="182" t="s">
        <v>639</v>
      </c>
      <c r="D31" s="193">
        <v>41969</v>
      </c>
      <c r="E31" s="321" t="s">
        <v>593</v>
      </c>
      <c r="F31" s="300"/>
      <c r="G31" s="299"/>
      <c r="H31" s="299"/>
      <c r="I31" s="301" t="s">
        <v>796</v>
      </c>
      <c r="J31" s="299">
        <v>22</v>
      </c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2"/>
      <c r="AN31" s="272"/>
      <c r="AO31" s="272"/>
      <c r="AP31" s="272"/>
      <c r="AQ31" s="272"/>
      <c r="AR31" s="272"/>
      <c r="AS31" s="272"/>
      <c r="AT31" s="272"/>
      <c r="AU31" s="272"/>
      <c r="AV31" s="272"/>
      <c r="AW31" s="272"/>
      <c r="AX31" s="272"/>
      <c r="AY31" s="272"/>
      <c r="AZ31" s="272"/>
      <c r="BA31" s="272"/>
      <c r="BB31" s="272"/>
      <c r="BC31" s="272"/>
      <c r="BD31" s="272"/>
      <c r="BE31" s="272"/>
      <c r="BF31" s="272"/>
      <c r="BG31" s="272"/>
      <c r="BH31" s="272"/>
      <c r="BI31" s="272"/>
      <c r="BJ31" s="272"/>
      <c r="BK31" s="272"/>
      <c r="BL31" s="272"/>
      <c r="BM31" s="272"/>
      <c r="BN31" s="272"/>
      <c r="BO31" s="272"/>
      <c r="BP31" s="272"/>
      <c r="BQ31" s="272"/>
      <c r="BR31" s="272"/>
      <c r="BS31" s="272"/>
      <c r="BT31" s="272"/>
      <c r="BU31" s="272"/>
      <c r="BV31" s="272"/>
      <c r="BW31" s="272"/>
      <c r="BX31" s="272"/>
      <c r="BY31" s="272"/>
      <c r="BZ31" s="272"/>
      <c r="CA31" s="272"/>
      <c r="CB31" s="272"/>
      <c r="CC31" s="272"/>
      <c r="CD31" s="272"/>
      <c r="CE31" s="272"/>
      <c r="CF31" s="272"/>
      <c r="CG31" s="272"/>
      <c r="CH31" s="272"/>
      <c r="CI31" s="272"/>
      <c r="CJ31" s="272"/>
      <c r="CK31" s="272"/>
      <c r="CL31" s="272"/>
      <c r="CM31" s="272"/>
      <c r="CN31" s="272"/>
      <c r="CO31" s="272"/>
      <c r="CP31" s="272"/>
      <c r="CQ31" s="272"/>
      <c r="CR31" s="272"/>
      <c r="CS31" s="272"/>
      <c r="CT31" s="272"/>
      <c r="CU31" s="272"/>
      <c r="CV31" s="272"/>
      <c r="CW31" s="272"/>
      <c r="CX31" s="272"/>
      <c r="CY31" s="272"/>
      <c r="CZ31" s="272"/>
      <c r="DA31" s="272"/>
      <c r="DB31" s="272"/>
      <c r="DC31" s="272"/>
      <c r="DD31" s="272"/>
      <c r="DE31" s="272"/>
      <c r="DF31" s="272"/>
      <c r="DG31" s="272"/>
      <c r="DH31" s="272"/>
      <c r="DI31" s="272"/>
      <c r="DJ31" s="272"/>
      <c r="DK31" s="272"/>
      <c r="DL31" s="272"/>
      <c r="DM31" s="272"/>
      <c r="DN31" s="272"/>
      <c r="DO31" s="272"/>
      <c r="DP31" s="272"/>
      <c r="DQ31" s="272"/>
      <c r="DR31" s="272"/>
      <c r="DS31" s="272"/>
      <c r="DT31" s="272"/>
      <c r="DU31" s="272"/>
      <c r="DV31" s="272"/>
      <c r="DW31" s="272"/>
      <c r="DX31" s="272"/>
      <c r="DY31" s="272"/>
      <c r="DZ31" s="272"/>
      <c r="EA31" s="272"/>
      <c r="EB31" s="272"/>
      <c r="EC31" s="272"/>
      <c r="ED31" s="272"/>
      <c r="EE31" s="272"/>
      <c r="EF31" s="272"/>
      <c r="EG31" s="272"/>
      <c r="EH31" s="272"/>
      <c r="EI31" s="272"/>
      <c r="EJ31" s="272"/>
      <c r="EK31" s="272"/>
      <c r="EL31" s="272"/>
      <c r="EM31" s="272"/>
      <c r="EN31" s="272"/>
      <c r="EO31" s="272"/>
      <c r="EP31" s="272"/>
      <c r="EQ31" s="272"/>
      <c r="ER31" s="272"/>
      <c r="ES31" s="272"/>
      <c r="ET31" s="272"/>
      <c r="EU31" s="272"/>
      <c r="EV31" s="272"/>
      <c r="EW31" s="272"/>
      <c r="EX31" s="272"/>
      <c r="EY31" s="272"/>
      <c r="EZ31" s="272"/>
      <c r="FA31" s="272"/>
      <c r="FB31" s="272"/>
      <c r="FC31" s="272"/>
      <c r="FD31" s="272"/>
      <c r="FE31" s="272"/>
      <c r="FF31" s="272"/>
      <c r="FG31" s="272"/>
      <c r="FH31" s="272"/>
      <c r="FI31" s="272"/>
      <c r="FJ31" s="272"/>
      <c r="FK31" s="272"/>
      <c r="FL31" s="272"/>
      <c r="FM31" s="272"/>
      <c r="FN31" s="272"/>
      <c r="FO31" s="272"/>
      <c r="FP31" s="272"/>
      <c r="FQ31" s="272"/>
      <c r="FR31" s="272"/>
      <c r="FS31" s="272"/>
      <c r="FT31" s="272"/>
      <c r="FU31" s="272"/>
      <c r="FV31" s="272"/>
      <c r="FW31" s="272"/>
      <c r="FX31" s="272"/>
      <c r="FY31" s="272"/>
      <c r="FZ31" s="272"/>
      <c r="GA31" s="272"/>
      <c r="GB31" s="272"/>
      <c r="GC31" s="272"/>
      <c r="GD31" s="272"/>
      <c r="GE31" s="272"/>
      <c r="GF31" s="272"/>
      <c r="GG31" s="272"/>
      <c r="GH31" s="272"/>
      <c r="GI31" s="272"/>
      <c r="GJ31" s="272"/>
      <c r="GK31" s="272"/>
      <c r="GL31" s="272"/>
      <c r="GM31" s="272"/>
      <c r="GN31" s="272"/>
      <c r="GO31" s="272"/>
      <c r="GP31" s="272"/>
      <c r="GQ31" s="272"/>
      <c r="GR31" s="272"/>
      <c r="GS31" s="272"/>
      <c r="GT31" s="272"/>
      <c r="GU31" s="272"/>
      <c r="GV31" s="272"/>
      <c r="GW31" s="272"/>
      <c r="GX31" s="272"/>
      <c r="GY31" s="272"/>
      <c r="GZ31" s="272"/>
      <c r="HA31" s="272"/>
      <c r="HB31" s="272"/>
      <c r="HC31" s="272"/>
      <c r="HD31" s="272"/>
      <c r="HE31" s="272"/>
      <c r="HF31" s="272"/>
      <c r="HG31" s="272"/>
      <c r="HH31" s="272"/>
    </row>
  </sheetData>
  <sortState ref="A10:I31">
    <sortCondition descending="1" ref="I10:I31"/>
  </sortState>
  <mergeCells count="3">
    <mergeCell ref="B5:E5"/>
    <mergeCell ref="B6:D6"/>
    <mergeCell ref="F8:H8"/>
  </mergeCells>
  <phoneticPr fontId="27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I26"/>
  <sheetViews>
    <sheetView workbookViewId="0">
      <selection activeCell="O9" sqref="O9"/>
    </sheetView>
  </sheetViews>
  <sheetFormatPr defaultColWidth="11.42578125" defaultRowHeight="15.75"/>
  <cols>
    <col min="1" max="1" width="7.28515625" style="274" customWidth="1"/>
    <col min="2" max="2" width="12" style="275" customWidth="1"/>
    <col min="3" max="3" width="12.7109375" style="275" customWidth="1"/>
    <col min="4" max="4" width="11.85546875" style="276" bestFit="1" customWidth="1"/>
    <col min="5" max="5" width="17.140625" style="278" customWidth="1"/>
    <col min="6" max="6" width="10.42578125" style="278" customWidth="1"/>
    <col min="7" max="7" width="9" style="289" customWidth="1"/>
    <col min="8" max="8" width="10.42578125" style="274" customWidth="1"/>
    <col min="9" max="9" width="8.140625" style="274" customWidth="1"/>
    <col min="10" max="10" width="10.42578125" style="274" customWidth="1"/>
    <col min="11" max="11" width="8.7109375" style="274" customWidth="1"/>
    <col min="12" max="12" width="9.5703125" style="274" customWidth="1"/>
    <col min="13" max="16384" width="11.42578125" style="274"/>
  </cols>
  <sheetData>
    <row r="1" spans="1:191" s="272" customFormat="1" ht="18.75" customHeight="1">
      <c r="A1" s="269"/>
      <c r="B1" s="262" t="s">
        <v>610</v>
      </c>
      <c r="C1" s="262"/>
      <c r="D1" s="269"/>
      <c r="E1" s="262"/>
      <c r="F1" s="269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BU1" s="271"/>
      <c r="BV1" s="271"/>
      <c r="BW1" s="271"/>
      <c r="BX1" s="271"/>
      <c r="BY1" s="271"/>
      <c r="BZ1" s="271"/>
      <c r="CA1" s="271"/>
      <c r="CB1" s="271"/>
      <c r="CC1" s="271"/>
      <c r="CD1" s="271"/>
      <c r="CE1" s="271"/>
      <c r="CF1" s="271"/>
      <c r="CG1" s="271"/>
      <c r="CH1" s="271"/>
      <c r="CI1" s="271"/>
      <c r="CJ1" s="271"/>
      <c r="CK1" s="271"/>
      <c r="CL1" s="271"/>
      <c r="CM1" s="271"/>
      <c r="CN1" s="271"/>
      <c r="CO1" s="271"/>
      <c r="CP1" s="271"/>
      <c r="CQ1" s="271"/>
      <c r="CR1" s="271"/>
      <c r="CS1" s="271"/>
      <c r="CT1" s="271"/>
      <c r="CU1" s="271"/>
      <c r="CV1" s="271"/>
      <c r="CW1" s="271"/>
      <c r="CX1" s="271"/>
      <c r="CY1" s="271"/>
      <c r="CZ1" s="271"/>
      <c r="DA1" s="271"/>
      <c r="DB1" s="271"/>
      <c r="DC1" s="271"/>
      <c r="DD1" s="271"/>
      <c r="DE1" s="271"/>
      <c r="DF1" s="271"/>
      <c r="DG1" s="271"/>
      <c r="DH1" s="271"/>
      <c r="DI1" s="271"/>
      <c r="DJ1" s="271"/>
      <c r="DK1" s="271"/>
      <c r="DL1" s="271"/>
      <c r="DM1" s="271"/>
      <c r="DN1" s="271"/>
      <c r="DO1" s="271"/>
      <c r="DP1" s="271"/>
      <c r="DQ1" s="271"/>
      <c r="DR1" s="271"/>
      <c r="DS1" s="271"/>
      <c r="DT1" s="271"/>
      <c r="DU1" s="271"/>
      <c r="DV1" s="271"/>
      <c r="DW1" s="271"/>
      <c r="DX1" s="271"/>
      <c r="DY1" s="271"/>
      <c r="DZ1" s="271"/>
      <c r="EA1" s="271"/>
      <c r="EB1" s="271"/>
      <c r="EC1" s="271"/>
      <c r="ED1" s="271"/>
      <c r="EE1" s="271"/>
      <c r="EF1" s="271"/>
      <c r="EG1" s="271"/>
      <c r="EH1" s="271"/>
      <c r="EI1" s="271"/>
      <c r="EJ1" s="271"/>
      <c r="EK1" s="271"/>
      <c r="EL1" s="271"/>
      <c r="EM1" s="271"/>
      <c r="EN1" s="271"/>
      <c r="EO1" s="271"/>
      <c r="EP1" s="271"/>
      <c r="EQ1" s="271"/>
      <c r="ER1" s="271"/>
      <c r="ES1" s="271"/>
      <c r="ET1" s="271"/>
      <c r="EU1" s="271"/>
      <c r="EV1" s="271"/>
      <c r="EW1" s="271"/>
      <c r="EX1" s="271"/>
      <c r="EY1" s="271"/>
      <c r="EZ1" s="271"/>
      <c r="FA1" s="271"/>
      <c r="FB1" s="271"/>
      <c r="FC1" s="271"/>
      <c r="FD1" s="271"/>
      <c r="FE1" s="271"/>
      <c r="FF1" s="271"/>
      <c r="FG1" s="271"/>
      <c r="FH1" s="271"/>
      <c r="FI1" s="271"/>
      <c r="FJ1" s="271"/>
      <c r="FK1" s="271"/>
      <c r="FL1" s="271"/>
      <c r="FM1" s="271"/>
      <c r="FN1" s="271"/>
      <c r="FO1" s="271"/>
      <c r="FP1" s="271"/>
      <c r="FQ1" s="271"/>
      <c r="FR1" s="271"/>
      <c r="FS1" s="271"/>
      <c r="FT1" s="271"/>
      <c r="FU1" s="271"/>
      <c r="FV1" s="271"/>
      <c r="FW1" s="271"/>
      <c r="FX1" s="271"/>
      <c r="FY1" s="271"/>
      <c r="FZ1" s="271"/>
      <c r="GA1" s="271"/>
      <c r="GB1" s="271"/>
      <c r="GC1" s="271"/>
      <c r="GD1" s="271"/>
      <c r="GE1" s="271"/>
      <c r="GF1" s="271"/>
      <c r="GG1" s="271"/>
      <c r="GH1" s="271"/>
      <c r="GI1" s="271"/>
    </row>
    <row r="2" spans="1:191" s="272" customFormat="1" ht="18.75" customHeight="1">
      <c r="A2" s="269"/>
      <c r="B2" s="262"/>
      <c r="C2" s="262"/>
      <c r="D2" s="269"/>
      <c r="E2" s="319"/>
      <c r="F2" s="269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1"/>
      <c r="CP2" s="271"/>
      <c r="CQ2" s="271"/>
      <c r="CR2" s="271"/>
      <c r="CS2" s="271"/>
      <c r="CT2" s="271"/>
      <c r="CU2" s="271"/>
      <c r="CV2" s="271"/>
      <c r="CW2" s="271"/>
      <c r="CX2" s="271"/>
      <c r="CY2" s="271"/>
      <c r="CZ2" s="271"/>
      <c r="DA2" s="271"/>
      <c r="DB2" s="271"/>
      <c r="DC2" s="271"/>
      <c r="DD2" s="271"/>
      <c r="DE2" s="271"/>
      <c r="DF2" s="271"/>
      <c r="DG2" s="271"/>
      <c r="DH2" s="271"/>
      <c r="DI2" s="271"/>
      <c r="DJ2" s="271"/>
      <c r="DK2" s="271"/>
      <c r="DL2" s="271"/>
      <c r="DM2" s="271"/>
      <c r="DN2" s="271"/>
      <c r="DO2" s="271"/>
      <c r="DP2" s="271"/>
      <c r="DQ2" s="271"/>
      <c r="DR2" s="271"/>
      <c r="DS2" s="271"/>
      <c r="DT2" s="271"/>
      <c r="DU2" s="271"/>
      <c r="DV2" s="271"/>
      <c r="DW2" s="271"/>
      <c r="DX2" s="271"/>
      <c r="DY2" s="271"/>
      <c r="DZ2" s="271"/>
      <c r="EA2" s="271"/>
      <c r="EB2" s="271"/>
      <c r="EC2" s="271"/>
      <c r="ED2" s="271"/>
      <c r="EE2" s="271"/>
      <c r="EF2" s="271"/>
      <c r="EG2" s="271"/>
      <c r="EH2" s="271"/>
      <c r="EI2" s="271"/>
      <c r="EJ2" s="271"/>
      <c r="EK2" s="271"/>
      <c r="EL2" s="271"/>
      <c r="EM2" s="271"/>
      <c r="EN2" s="271"/>
      <c r="EO2" s="271"/>
      <c r="EP2" s="271"/>
      <c r="EQ2" s="271"/>
      <c r="ER2" s="271"/>
      <c r="ES2" s="271"/>
      <c r="ET2" s="271"/>
      <c r="EU2" s="271"/>
      <c r="EV2" s="271"/>
      <c r="EW2" s="271"/>
      <c r="EX2" s="271"/>
      <c r="EY2" s="271"/>
      <c r="EZ2" s="271"/>
      <c r="FA2" s="271"/>
      <c r="FB2" s="271"/>
      <c r="FC2" s="271"/>
      <c r="FD2" s="271"/>
      <c r="FE2" s="271"/>
      <c r="FF2" s="271"/>
      <c r="FG2" s="271"/>
      <c r="FH2" s="271"/>
      <c r="FI2" s="271"/>
      <c r="FJ2" s="271"/>
      <c r="FK2" s="271"/>
      <c r="FL2" s="271"/>
      <c r="FM2" s="271"/>
      <c r="FN2" s="271"/>
      <c r="FO2" s="271"/>
      <c r="FP2" s="271"/>
      <c r="FQ2" s="271"/>
      <c r="FR2" s="271"/>
      <c r="FS2" s="271"/>
      <c r="FT2" s="271"/>
      <c r="FU2" s="271"/>
      <c r="FV2" s="271"/>
      <c r="FW2" s="271"/>
      <c r="FX2" s="271"/>
      <c r="FY2" s="271"/>
      <c r="FZ2" s="271"/>
      <c r="GA2" s="271"/>
      <c r="GB2" s="271"/>
      <c r="GC2" s="271"/>
      <c r="GD2" s="271"/>
      <c r="GE2" s="271"/>
      <c r="GF2" s="271"/>
      <c r="GG2" s="271"/>
      <c r="GH2" s="271"/>
      <c r="GI2" s="271"/>
    </row>
    <row r="3" spans="1:191" s="272" customFormat="1" ht="18.75" customHeight="1">
      <c r="A3" s="269"/>
      <c r="B3" s="262"/>
      <c r="C3" s="262"/>
      <c r="D3" s="269"/>
      <c r="E3" s="262"/>
      <c r="F3" s="269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1"/>
      <c r="BW3" s="271"/>
      <c r="BX3" s="271"/>
      <c r="BY3" s="271"/>
      <c r="BZ3" s="271"/>
      <c r="CA3" s="271"/>
      <c r="CB3" s="271"/>
      <c r="CC3" s="271"/>
      <c r="CD3" s="271"/>
      <c r="CE3" s="271"/>
      <c r="CF3" s="271"/>
      <c r="CG3" s="271"/>
      <c r="CH3" s="271"/>
      <c r="CI3" s="271"/>
      <c r="CJ3" s="271"/>
      <c r="CK3" s="271"/>
      <c r="CL3" s="271"/>
      <c r="CM3" s="271"/>
      <c r="CN3" s="271"/>
      <c r="CO3" s="271"/>
      <c r="CP3" s="271"/>
      <c r="CQ3" s="271"/>
      <c r="CR3" s="271"/>
      <c r="CS3" s="271"/>
      <c r="CT3" s="271"/>
      <c r="CU3" s="271"/>
      <c r="CV3" s="271"/>
      <c r="CW3" s="271"/>
      <c r="CX3" s="271"/>
      <c r="CY3" s="271"/>
      <c r="CZ3" s="271"/>
      <c r="DA3" s="271"/>
      <c r="DB3" s="271"/>
      <c r="DC3" s="271"/>
      <c r="DD3" s="271"/>
      <c r="DE3" s="271"/>
      <c r="DF3" s="271"/>
      <c r="DG3" s="271"/>
      <c r="DH3" s="271"/>
      <c r="DI3" s="271"/>
      <c r="DJ3" s="271"/>
      <c r="DK3" s="271"/>
      <c r="DL3" s="271"/>
      <c r="DM3" s="271"/>
      <c r="DN3" s="271"/>
      <c r="DO3" s="271"/>
      <c r="DP3" s="271"/>
      <c r="DQ3" s="271"/>
      <c r="DR3" s="271"/>
      <c r="DS3" s="271"/>
      <c r="DT3" s="271"/>
      <c r="DU3" s="271"/>
      <c r="DV3" s="271"/>
      <c r="DW3" s="271"/>
      <c r="DX3" s="271"/>
      <c r="DY3" s="271"/>
      <c r="DZ3" s="271"/>
      <c r="EA3" s="271"/>
      <c r="EB3" s="271"/>
      <c r="EC3" s="271"/>
      <c r="ED3" s="271"/>
      <c r="EE3" s="271"/>
      <c r="EF3" s="271"/>
      <c r="EG3" s="271"/>
      <c r="EH3" s="271"/>
      <c r="EI3" s="271"/>
      <c r="EJ3" s="271"/>
      <c r="EK3" s="271"/>
      <c r="EL3" s="271"/>
      <c r="EM3" s="271"/>
      <c r="EN3" s="271"/>
      <c r="EO3" s="271"/>
      <c r="EP3" s="271"/>
      <c r="EQ3" s="271"/>
      <c r="ER3" s="271"/>
      <c r="ES3" s="271"/>
      <c r="ET3" s="271"/>
      <c r="EU3" s="271"/>
      <c r="EV3" s="271"/>
      <c r="EW3" s="271"/>
      <c r="EX3" s="271"/>
      <c r="EY3" s="271"/>
      <c r="EZ3" s="271"/>
      <c r="FA3" s="271"/>
      <c r="FB3" s="271"/>
      <c r="FC3" s="271"/>
      <c r="FD3" s="271"/>
      <c r="FE3" s="271"/>
      <c r="FF3" s="271"/>
      <c r="FG3" s="271"/>
      <c r="FH3" s="271"/>
      <c r="FI3" s="271"/>
      <c r="FJ3" s="271"/>
      <c r="FK3" s="271"/>
      <c r="FL3" s="271"/>
      <c r="FM3" s="271"/>
      <c r="FN3" s="271"/>
      <c r="FO3" s="271"/>
      <c r="FP3" s="271"/>
      <c r="FQ3" s="271"/>
      <c r="FR3" s="271"/>
      <c r="FS3" s="271"/>
      <c r="FT3" s="271"/>
      <c r="FU3" s="271"/>
      <c r="FV3" s="271"/>
      <c r="FW3" s="271"/>
      <c r="FX3" s="271"/>
      <c r="FY3" s="271"/>
      <c r="FZ3" s="271"/>
      <c r="GA3" s="271"/>
      <c r="GB3" s="271"/>
      <c r="GC3" s="271"/>
      <c r="GD3" s="271"/>
      <c r="GE3" s="271"/>
      <c r="GF3" s="271"/>
      <c r="GG3" s="271"/>
      <c r="GH3" s="271"/>
      <c r="GI3" s="271"/>
    </row>
    <row r="4" spans="1:191" s="272" customFormat="1">
      <c r="A4" s="269"/>
      <c r="B4" s="344" t="s">
        <v>609</v>
      </c>
      <c r="C4" s="344"/>
      <c r="D4" s="344"/>
      <c r="E4" s="344"/>
      <c r="F4" s="262" t="s">
        <v>3</v>
      </c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  <c r="CE4" s="271"/>
      <c r="CF4" s="271"/>
      <c r="CG4" s="271"/>
      <c r="CH4" s="271"/>
      <c r="CI4" s="271"/>
      <c r="CJ4" s="271"/>
      <c r="CK4" s="271"/>
      <c r="CL4" s="271"/>
      <c r="CM4" s="271"/>
      <c r="CN4" s="271"/>
      <c r="CO4" s="271"/>
      <c r="CP4" s="271"/>
      <c r="CQ4" s="271"/>
      <c r="CR4" s="271"/>
      <c r="CS4" s="271"/>
      <c r="CT4" s="271"/>
      <c r="CU4" s="271"/>
      <c r="CV4" s="271"/>
      <c r="CW4" s="271"/>
      <c r="CX4" s="271"/>
      <c r="CY4" s="271"/>
      <c r="CZ4" s="271"/>
      <c r="DA4" s="271"/>
      <c r="DB4" s="271"/>
      <c r="DC4" s="271"/>
      <c r="DD4" s="271"/>
      <c r="DE4" s="271"/>
      <c r="DF4" s="271"/>
      <c r="DG4" s="271"/>
      <c r="DH4" s="271"/>
      <c r="DI4" s="271"/>
      <c r="DJ4" s="271"/>
      <c r="DK4" s="271"/>
      <c r="DL4" s="271"/>
      <c r="DM4" s="271"/>
      <c r="DN4" s="271"/>
      <c r="DO4" s="271"/>
      <c r="DP4" s="271"/>
      <c r="DQ4" s="271"/>
      <c r="DR4" s="271"/>
      <c r="DS4" s="271"/>
      <c r="DT4" s="271"/>
      <c r="DU4" s="271"/>
      <c r="DV4" s="271"/>
      <c r="DW4" s="271"/>
      <c r="DX4" s="271"/>
      <c r="DY4" s="271"/>
      <c r="DZ4" s="271"/>
      <c r="EA4" s="271"/>
      <c r="EB4" s="271"/>
      <c r="EC4" s="271"/>
      <c r="ED4" s="271"/>
      <c r="EE4" s="271"/>
      <c r="EF4" s="271"/>
      <c r="EG4" s="271"/>
      <c r="EH4" s="271"/>
      <c r="EI4" s="271"/>
      <c r="EJ4" s="271"/>
      <c r="EK4" s="271"/>
      <c r="EL4" s="271"/>
      <c r="EM4" s="271"/>
      <c r="EN4" s="271"/>
      <c r="EO4" s="271"/>
      <c r="EP4" s="271"/>
      <c r="EQ4" s="271"/>
      <c r="ER4" s="271"/>
      <c r="ES4" s="271"/>
      <c r="ET4" s="271"/>
      <c r="EU4" s="271"/>
      <c r="EV4" s="271"/>
      <c r="EW4" s="271"/>
      <c r="EX4" s="271"/>
      <c r="EY4" s="271"/>
      <c r="EZ4" s="271"/>
      <c r="FA4" s="271"/>
      <c r="FB4" s="271"/>
      <c r="FC4" s="271"/>
      <c r="FD4" s="271"/>
      <c r="FE4" s="271"/>
      <c r="FF4" s="271"/>
      <c r="FG4" s="271"/>
      <c r="FH4" s="271"/>
      <c r="FI4" s="271"/>
      <c r="FJ4" s="271"/>
      <c r="FK4" s="271"/>
      <c r="FL4" s="271"/>
      <c r="FM4" s="271"/>
      <c r="FN4" s="271"/>
      <c r="FO4" s="271"/>
      <c r="FP4" s="271"/>
      <c r="FQ4" s="271"/>
      <c r="FR4" s="271"/>
      <c r="FS4" s="271"/>
      <c r="FT4" s="271"/>
      <c r="FU4" s="271"/>
      <c r="FV4" s="271"/>
      <c r="FW4" s="271"/>
      <c r="FX4" s="271"/>
      <c r="FY4" s="271"/>
      <c r="FZ4" s="271"/>
      <c r="GA4" s="271"/>
      <c r="GB4" s="271"/>
      <c r="GC4" s="271"/>
      <c r="GD4" s="271"/>
      <c r="GE4" s="271"/>
      <c r="GF4" s="271"/>
      <c r="GG4" s="271"/>
      <c r="GH4" s="271"/>
      <c r="GI4" s="271"/>
    </row>
    <row r="5" spans="1:191" s="279" customFormat="1" ht="18.75" customHeight="1">
      <c r="A5" s="274"/>
      <c r="B5" s="262" t="s">
        <v>858</v>
      </c>
      <c r="C5" s="278"/>
      <c r="D5" s="276"/>
      <c r="E5" s="278"/>
      <c r="F5" s="278"/>
      <c r="G5" s="275"/>
    </row>
    <row r="6" spans="1:191" s="279" customFormat="1" ht="15.95" customHeight="1" thickBot="1">
      <c r="A6" s="280" t="s">
        <v>274</v>
      </c>
      <c r="B6" s="281" t="s">
        <v>568</v>
      </c>
      <c r="C6" s="281" t="s">
        <v>569</v>
      </c>
      <c r="D6" s="280" t="s">
        <v>561</v>
      </c>
      <c r="E6" s="281" t="s">
        <v>565</v>
      </c>
      <c r="F6" s="280" t="s">
        <v>853</v>
      </c>
      <c r="G6" s="280" t="s">
        <v>113</v>
      </c>
      <c r="H6" s="297" t="s">
        <v>854</v>
      </c>
      <c r="I6" s="297" t="s">
        <v>113</v>
      </c>
      <c r="J6" s="297" t="s">
        <v>63</v>
      </c>
      <c r="K6" s="297" t="s">
        <v>113</v>
      </c>
      <c r="L6" s="297" t="s">
        <v>855</v>
      </c>
    </row>
    <row r="7" spans="1:191" s="279" customFormat="1" ht="17.45" customHeight="1" thickTop="1">
      <c r="A7" s="283">
        <v>1</v>
      </c>
      <c r="B7" s="195" t="s">
        <v>682</v>
      </c>
      <c r="C7" s="182" t="s">
        <v>683</v>
      </c>
      <c r="D7" s="206">
        <v>41021</v>
      </c>
      <c r="E7" s="320" t="s">
        <v>602</v>
      </c>
      <c r="F7" s="292">
        <v>23.54</v>
      </c>
      <c r="G7" s="283">
        <v>2</v>
      </c>
      <c r="H7" s="301" t="s">
        <v>746</v>
      </c>
      <c r="I7" s="299">
        <v>2</v>
      </c>
      <c r="J7" s="301">
        <v>1.95</v>
      </c>
      <c r="K7" s="299">
        <v>2</v>
      </c>
      <c r="L7" s="341">
        <v>6</v>
      </c>
    </row>
    <row r="8" spans="1:191" s="279" customFormat="1" ht="17.45" customHeight="1">
      <c r="A8" s="285">
        <v>2</v>
      </c>
      <c r="B8" s="189" t="s">
        <v>674</v>
      </c>
      <c r="C8" s="189" t="s">
        <v>675</v>
      </c>
      <c r="D8" s="261">
        <v>40946</v>
      </c>
      <c r="E8" s="323" t="s">
        <v>264</v>
      </c>
      <c r="F8" s="286">
        <v>25.23</v>
      </c>
      <c r="G8" s="285">
        <v>7</v>
      </c>
      <c r="H8" s="306" t="s">
        <v>780</v>
      </c>
      <c r="I8" s="299">
        <v>3</v>
      </c>
      <c r="J8" s="306">
        <v>2.0099999999999998</v>
      </c>
      <c r="K8" s="299">
        <v>1</v>
      </c>
      <c r="L8" s="341">
        <v>11</v>
      </c>
    </row>
    <row r="9" spans="1:191" s="279" customFormat="1" ht="17.45" customHeight="1">
      <c r="A9" s="285">
        <v>3</v>
      </c>
      <c r="B9" s="195" t="s">
        <v>678</v>
      </c>
      <c r="C9" s="182" t="s">
        <v>774</v>
      </c>
      <c r="D9" s="208">
        <v>41143</v>
      </c>
      <c r="E9" s="320" t="s">
        <v>823</v>
      </c>
      <c r="F9" s="286">
        <v>25.93</v>
      </c>
      <c r="G9" s="283">
        <v>12</v>
      </c>
      <c r="H9" s="301" t="s">
        <v>776</v>
      </c>
      <c r="I9" s="299">
        <v>1</v>
      </c>
      <c r="J9" s="306">
        <v>1.93</v>
      </c>
      <c r="K9" s="299">
        <v>3</v>
      </c>
      <c r="L9" s="341">
        <v>16</v>
      </c>
    </row>
    <row r="10" spans="1:191" s="279" customFormat="1" ht="17.45" customHeight="1">
      <c r="A10" s="285">
        <v>4</v>
      </c>
      <c r="B10" s="187" t="s">
        <v>658</v>
      </c>
      <c r="C10" s="182" t="s">
        <v>859</v>
      </c>
      <c r="D10" s="185">
        <v>41094</v>
      </c>
      <c r="E10" s="322" t="s">
        <v>579</v>
      </c>
      <c r="F10" s="287">
        <v>23.28</v>
      </c>
      <c r="G10" s="285">
        <v>1</v>
      </c>
      <c r="H10" s="304" t="s">
        <v>737</v>
      </c>
      <c r="I10" s="299">
        <v>7</v>
      </c>
      <c r="J10" s="304" t="s">
        <v>848</v>
      </c>
      <c r="K10" s="299">
        <v>8.5</v>
      </c>
      <c r="L10" s="342" t="s">
        <v>862</v>
      </c>
    </row>
    <row r="11" spans="1:191" s="279" customFormat="1" ht="17.45" customHeight="1">
      <c r="A11" s="285">
        <v>5</v>
      </c>
      <c r="B11" s="187" t="s">
        <v>656</v>
      </c>
      <c r="C11" s="182" t="s">
        <v>657</v>
      </c>
      <c r="D11" s="185">
        <v>40987</v>
      </c>
      <c r="E11" s="322" t="s">
        <v>579</v>
      </c>
      <c r="F11" s="286">
        <v>23.41</v>
      </c>
      <c r="G11" s="283">
        <v>2</v>
      </c>
      <c r="H11" s="308" t="s">
        <v>736</v>
      </c>
      <c r="I11" s="299">
        <v>10</v>
      </c>
      <c r="J11" s="304" t="s">
        <v>847</v>
      </c>
      <c r="K11" s="299">
        <v>5</v>
      </c>
      <c r="L11" s="341">
        <v>17</v>
      </c>
    </row>
    <row r="12" spans="1:191" s="279" customFormat="1" ht="17.45" customHeight="1">
      <c r="A12" s="285">
        <v>6</v>
      </c>
      <c r="B12" s="195" t="s">
        <v>777</v>
      </c>
      <c r="C12" s="182" t="s">
        <v>778</v>
      </c>
      <c r="D12" s="208">
        <v>41102</v>
      </c>
      <c r="E12" s="320" t="s">
        <v>823</v>
      </c>
      <c r="F12" s="286">
        <v>23.87</v>
      </c>
      <c r="G12" s="285">
        <v>3</v>
      </c>
      <c r="H12" s="306" t="s">
        <v>779</v>
      </c>
      <c r="I12" s="299">
        <v>5.5</v>
      </c>
      <c r="J12" s="301">
        <v>1.79</v>
      </c>
      <c r="K12" s="299">
        <v>8.5</v>
      </c>
      <c r="L12" s="341">
        <v>17</v>
      </c>
    </row>
    <row r="13" spans="1:191" s="279" customFormat="1" ht="17.45" customHeight="1">
      <c r="A13" s="285">
        <v>7</v>
      </c>
      <c r="B13" s="195" t="s">
        <v>447</v>
      </c>
      <c r="C13" s="182" t="s">
        <v>845</v>
      </c>
      <c r="D13" s="208">
        <v>41163</v>
      </c>
      <c r="E13" s="320" t="s">
        <v>844</v>
      </c>
      <c r="F13" s="286">
        <v>25.31</v>
      </c>
      <c r="G13" s="283">
        <v>8</v>
      </c>
      <c r="H13" s="301" t="s">
        <v>779</v>
      </c>
      <c r="I13" s="299">
        <v>5.5</v>
      </c>
      <c r="J13" s="306">
        <v>1.84</v>
      </c>
      <c r="K13" s="299">
        <v>6</v>
      </c>
      <c r="L13" s="341">
        <v>19.5</v>
      </c>
    </row>
    <row r="14" spans="1:191" s="279" customFormat="1" ht="17.45" customHeight="1">
      <c r="A14" s="285">
        <v>8</v>
      </c>
      <c r="B14" s="195" t="s">
        <v>676</v>
      </c>
      <c r="C14" s="182" t="s">
        <v>677</v>
      </c>
      <c r="D14" s="206">
        <v>41203</v>
      </c>
      <c r="E14" s="320" t="s">
        <v>475</v>
      </c>
      <c r="F14" s="286">
        <v>24.37</v>
      </c>
      <c r="G14" s="285">
        <v>6</v>
      </c>
      <c r="H14" s="301" t="s">
        <v>743</v>
      </c>
      <c r="I14" s="299">
        <v>4</v>
      </c>
      <c r="J14" s="301">
        <v>1.77</v>
      </c>
      <c r="K14" s="299">
        <v>10.5</v>
      </c>
      <c r="L14" s="341">
        <v>20.5</v>
      </c>
    </row>
    <row r="15" spans="1:191" s="279" customFormat="1" ht="17.45" customHeight="1">
      <c r="A15" s="285">
        <v>9</v>
      </c>
      <c r="B15" s="183" t="s">
        <v>660</v>
      </c>
      <c r="C15" s="182" t="s">
        <v>661</v>
      </c>
      <c r="D15" s="207">
        <v>41041</v>
      </c>
      <c r="E15" s="322" t="s">
        <v>579</v>
      </c>
      <c r="F15" s="286">
        <v>25.42</v>
      </c>
      <c r="G15" s="283">
        <v>9</v>
      </c>
      <c r="H15" s="304" t="s">
        <v>738</v>
      </c>
      <c r="I15" s="299">
        <v>8</v>
      </c>
      <c r="J15" s="304" t="s">
        <v>849</v>
      </c>
      <c r="K15" s="299">
        <v>10.5</v>
      </c>
      <c r="L15" s="342">
        <v>27.5</v>
      </c>
    </row>
    <row r="16" spans="1:191" s="279" customFormat="1" ht="17.45" customHeight="1">
      <c r="A16" s="285">
        <v>10</v>
      </c>
      <c r="B16" s="195" t="s">
        <v>680</v>
      </c>
      <c r="C16" s="182" t="s">
        <v>681</v>
      </c>
      <c r="D16" s="196">
        <v>41155</v>
      </c>
      <c r="E16" s="320" t="s">
        <v>475</v>
      </c>
      <c r="F16" s="286">
        <v>25.84</v>
      </c>
      <c r="G16" s="285">
        <v>11</v>
      </c>
      <c r="H16" s="306" t="s">
        <v>745</v>
      </c>
      <c r="I16" s="299">
        <v>15</v>
      </c>
      <c r="J16" s="301">
        <v>1.89</v>
      </c>
      <c r="K16" s="299">
        <v>4</v>
      </c>
      <c r="L16" s="341">
        <v>30</v>
      </c>
    </row>
    <row r="17" spans="1:12" s="279" customFormat="1" ht="17.45" customHeight="1">
      <c r="A17" s="285">
        <v>11</v>
      </c>
      <c r="B17" s="189" t="s">
        <v>664</v>
      </c>
      <c r="C17" s="189" t="s">
        <v>665</v>
      </c>
      <c r="D17" s="268" t="s">
        <v>666</v>
      </c>
      <c r="E17" s="323" t="s">
        <v>589</v>
      </c>
      <c r="F17" s="286">
        <v>25.98</v>
      </c>
      <c r="G17" s="283">
        <v>13</v>
      </c>
      <c r="H17" s="306" t="s">
        <v>740</v>
      </c>
      <c r="I17" s="299">
        <v>12</v>
      </c>
      <c r="J17" s="332">
        <v>1.8</v>
      </c>
      <c r="K17" s="299">
        <v>7</v>
      </c>
      <c r="L17" s="341">
        <v>32</v>
      </c>
    </row>
    <row r="18" spans="1:12" s="279" customFormat="1" ht="17.45" customHeight="1">
      <c r="A18" s="285">
        <v>12</v>
      </c>
      <c r="B18" s="189" t="s">
        <v>671</v>
      </c>
      <c r="C18" s="189" t="s">
        <v>672</v>
      </c>
      <c r="D18" s="268" t="s">
        <v>673</v>
      </c>
      <c r="E18" s="323" t="s">
        <v>670</v>
      </c>
      <c r="F18" s="286">
        <v>24.27</v>
      </c>
      <c r="G18" s="285">
        <v>5</v>
      </c>
      <c r="H18" s="306" t="s">
        <v>742</v>
      </c>
      <c r="I18" s="299">
        <v>11</v>
      </c>
      <c r="J18" s="301">
        <v>1.67</v>
      </c>
      <c r="K18" s="299">
        <v>17</v>
      </c>
      <c r="L18" s="341">
        <v>33</v>
      </c>
    </row>
    <row r="19" spans="1:12" s="279" customFormat="1" ht="17.45" customHeight="1">
      <c r="A19" s="285">
        <v>13</v>
      </c>
      <c r="B19" s="195" t="s">
        <v>678</v>
      </c>
      <c r="C19" s="182" t="s">
        <v>679</v>
      </c>
      <c r="D19" s="196">
        <v>41133</v>
      </c>
      <c r="E19" s="320" t="s">
        <v>475</v>
      </c>
      <c r="F19" s="286">
        <v>25.75</v>
      </c>
      <c r="G19" s="283">
        <v>10</v>
      </c>
      <c r="H19" s="301" t="s">
        <v>744</v>
      </c>
      <c r="I19" s="299">
        <v>16</v>
      </c>
      <c r="J19" s="306">
        <v>1.66</v>
      </c>
      <c r="K19" s="299">
        <v>18.5</v>
      </c>
      <c r="L19" s="342">
        <v>44.5</v>
      </c>
    </row>
    <row r="20" spans="1:12" s="279" customFormat="1" ht="17.45" customHeight="1">
      <c r="A20" s="285">
        <v>14</v>
      </c>
      <c r="B20" s="195" t="s">
        <v>265</v>
      </c>
      <c r="C20" s="182" t="s">
        <v>684</v>
      </c>
      <c r="D20" s="196">
        <v>41156</v>
      </c>
      <c r="E20" s="320" t="s">
        <v>602</v>
      </c>
      <c r="F20" s="286">
        <v>27.19</v>
      </c>
      <c r="G20" s="285">
        <v>16</v>
      </c>
      <c r="H20" s="306" t="s">
        <v>747</v>
      </c>
      <c r="I20" s="299">
        <v>9</v>
      </c>
      <c r="J20" s="301">
        <v>1.64</v>
      </c>
      <c r="K20" s="299">
        <v>20</v>
      </c>
      <c r="L20" s="341">
        <v>45</v>
      </c>
    </row>
    <row r="21" spans="1:12" s="279" customFormat="1" ht="17.45" customHeight="1">
      <c r="A21" s="285">
        <v>15</v>
      </c>
      <c r="B21" s="195" t="s">
        <v>685</v>
      </c>
      <c r="C21" s="182" t="s">
        <v>686</v>
      </c>
      <c r="D21" s="196">
        <v>41021</v>
      </c>
      <c r="E21" s="320" t="s">
        <v>602</v>
      </c>
      <c r="F21" s="286">
        <v>27.02</v>
      </c>
      <c r="G21" s="283">
        <v>15</v>
      </c>
      <c r="H21" s="301" t="s">
        <v>748</v>
      </c>
      <c r="I21" s="299">
        <v>18</v>
      </c>
      <c r="J21" s="306">
        <v>1.75</v>
      </c>
      <c r="K21" s="299">
        <v>12</v>
      </c>
      <c r="L21" s="342">
        <v>45</v>
      </c>
    </row>
    <row r="22" spans="1:12" s="279" customFormat="1" ht="17.45" customHeight="1">
      <c r="A22" s="285">
        <v>16</v>
      </c>
      <c r="B22" s="183" t="s">
        <v>654</v>
      </c>
      <c r="C22" s="182" t="s">
        <v>655</v>
      </c>
      <c r="D22" s="207">
        <v>41106</v>
      </c>
      <c r="E22" s="322" t="s">
        <v>579</v>
      </c>
      <c r="F22" s="287">
        <v>28.01</v>
      </c>
      <c r="G22" s="285">
        <v>19</v>
      </c>
      <c r="H22" s="307" t="s">
        <v>735</v>
      </c>
      <c r="I22" s="299">
        <v>13</v>
      </c>
      <c r="J22" s="310" t="s">
        <v>850</v>
      </c>
      <c r="K22" s="299">
        <v>14</v>
      </c>
      <c r="L22" s="341">
        <v>46</v>
      </c>
    </row>
    <row r="23" spans="1:12" ht="17.45" customHeight="1">
      <c r="A23" s="285">
        <v>17</v>
      </c>
      <c r="B23" s="189" t="s">
        <v>667</v>
      </c>
      <c r="C23" s="189" t="s">
        <v>668</v>
      </c>
      <c r="D23" s="268" t="s">
        <v>669</v>
      </c>
      <c r="E23" s="323" t="s">
        <v>670</v>
      </c>
      <c r="F23" s="286">
        <v>26.85</v>
      </c>
      <c r="G23" s="283">
        <v>14</v>
      </c>
      <c r="H23" s="301" t="s">
        <v>741</v>
      </c>
      <c r="I23" s="299">
        <v>20</v>
      </c>
      <c r="J23" s="306">
        <v>1.72</v>
      </c>
      <c r="K23" s="299">
        <v>13</v>
      </c>
      <c r="L23" s="341">
        <v>47</v>
      </c>
    </row>
    <row r="24" spans="1:12" ht="17.45" customHeight="1">
      <c r="A24" s="285">
        <v>18</v>
      </c>
      <c r="B24" s="195" t="s">
        <v>374</v>
      </c>
      <c r="C24" s="182" t="s">
        <v>782</v>
      </c>
      <c r="D24" s="198">
        <v>40949</v>
      </c>
      <c r="E24" s="320" t="s">
        <v>844</v>
      </c>
      <c r="F24" s="286">
        <v>27.79</v>
      </c>
      <c r="G24" s="285">
        <v>18</v>
      </c>
      <c r="H24" s="306" t="s">
        <v>783</v>
      </c>
      <c r="I24" s="299">
        <v>14</v>
      </c>
      <c r="J24" s="333">
        <v>1.7</v>
      </c>
      <c r="K24" s="299">
        <v>15</v>
      </c>
      <c r="L24" s="341">
        <v>47</v>
      </c>
    </row>
    <row r="25" spans="1:12" ht="17.45" customHeight="1">
      <c r="A25" s="285">
        <v>19</v>
      </c>
      <c r="B25" s="195" t="s">
        <v>687</v>
      </c>
      <c r="C25" s="182" t="s">
        <v>688</v>
      </c>
      <c r="D25" s="198">
        <v>41159</v>
      </c>
      <c r="E25" s="320" t="s">
        <v>605</v>
      </c>
      <c r="F25" s="286">
        <v>27.51</v>
      </c>
      <c r="G25" s="283">
        <v>17</v>
      </c>
      <c r="H25" s="301" t="s">
        <v>749</v>
      </c>
      <c r="I25" s="299">
        <v>17</v>
      </c>
      <c r="J25" s="306">
        <v>1.66</v>
      </c>
      <c r="K25" s="299">
        <v>18.5</v>
      </c>
      <c r="L25" s="341">
        <v>52.5</v>
      </c>
    </row>
    <row r="26" spans="1:12" ht="17.45" customHeight="1">
      <c r="A26" s="285">
        <v>20</v>
      </c>
      <c r="B26" s="183" t="s">
        <v>662</v>
      </c>
      <c r="C26" s="182" t="s">
        <v>663</v>
      </c>
      <c r="D26" s="207">
        <v>41087</v>
      </c>
      <c r="E26" s="322" t="s">
        <v>581</v>
      </c>
      <c r="F26" s="286">
        <v>29.35</v>
      </c>
      <c r="G26" s="285">
        <v>20</v>
      </c>
      <c r="H26" s="304" t="s">
        <v>739</v>
      </c>
      <c r="I26" s="299">
        <v>19</v>
      </c>
      <c r="J26" s="308" t="s">
        <v>851</v>
      </c>
      <c r="K26" s="299">
        <v>16</v>
      </c>
      <c r="L26" s="341">
        <v>55</v>
      </c>
    </row>
  </sheetData>
  <autoFilter ref="A6:L6">
    <sortState ref="A7:L26">
      <sortCondition ref="L6"/>
    </sortState>
  </autoFilter>
  <mergeCells count="1">
    <mergeCell ref="B4:E4"/>
  </mergeCells>
  <pageMargins left="0.74803149606299213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P28"/>
  <sheetViews>
    <sheetView tabSelected="1" topLeftCell="A2" workbookViewId="0">
      <selection activeCell="L12" sqref="L12"/>
    </sheetView>
  </sheetViews>
  <sheetFormatPr defaultColWidth="11.42578125" defaultRowHeight="15.75"/>
  <cols>
    <col min="1" max="1" width="7.28515625" style="274" customWidth="1"/>
    <col min="2" max="2" width="17.28515625" style="275" customWidth="1"/>
    <col min="3" max="3" width="15.42578125" style="275" customWidth="1"/>
    <col min="4" max="4" width="11.85546875" style="276" bestFit="1" customWidth="1"/>
    <col min="5" max="5" width="20.7109375" style="279" customWidth="1"/>
    <col min="6" max="6" width="9" style="278" customWidth="1"/>
    <col min="7" max="7" width="9" style="289" customWidth="1"/>
    <col min="8" max="16384" width="11.42578125" style="274"/>
  </cols>
  <sheetData>
    <row r="1" spans="1:198" s="272" customFormat="1" ht="18.75" customHeight="1">
      <c r="A1" s="269"/>
      <c r="B1" s="262" t="s">
        <v>610</v>
      </c>
      <c r="C1" s="262"/>
      <c r="D1" s="269"/>
      <c r="E1" s="271"/>
      <c r="F1" s="269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BU1" s="271"/>
      <c r="BV1" s="271"/>
      <c r="BW1" s="271"/>
      <c r="BX1" s="271"/>
      <c r="BY1" s="271"/>
      <c r="BZ1" s="271"/>
      <c r="CA1" s="271"/>
      <c r="CB1" s="271"/>
      <c r="CC1" s="271"/>
      <c r="CD1" s="271"/>
      <c r="CE1" s="271"/>
      <c r="CF1" s="271"/>
      <c r="CG1" s="271"/>
      <c r="CH1" s="271"/>
      <c r="CI1" s="271"/>
      <c r="CJ1" s="271"/>
      <c r="CK1" s="271"/>
      <c r="CL1" s="271"/>
      <c r="CM1" s="271"/>
      <c r="CN1" s="271"/>
      <c r="CO1" s="271"/>
      <c r="CP1" s="271"/>
      <c r="CQ1" s="271"/>
      <c r="CR1" s="271"/>
      <c r="CS1" s="271"/>
      <c r="CT1" s="271"/>
      <c r="CU1" s="271"/>
      <c r="CV1" s="271"/>
      <c r="CW1" s="271"/>
      <c r="CX1" s="271"/>
      <c r="CY1" s="271"/>
      <c r="CZ1" s="271"/>
      <c r="DA1" s="271"/>
      <c r="DB1" s="271"/>
      <c r="DC1" s="271"/>
      <c r="DD1" s="271"/>
      <c r="DE1" s="271"/>
      <c r="DF1" s="271"/>
      <c r="DG1" s="271"/>
      <c r="DH1" s="271"/>
      <c r="DI1" s="271"/>
      <c r="DJ1" s="271"/>
      <c r="DK1" s="271"/>
      <c r="DL1" s="271"/>
      <c r="DM1" s="271"/>
      <c r="DN1" s="271"/>
      <c r="DO1" s="271"/>
      <c r="DP1" s="271"/>
      <c r="DQ1" s="271"/>
      <c r="DR1" s="271"/>
      <c r="DS1" s="271"/>
      <c r="DT1" s="271"/>
      <c r="DU1" s="271"/>
      <c r="DV1" s="271"/>
      <c r="DW1" s="271"/>
      <c r="DX1" s="271"/>
      <c r="DY1" s="271"/>
      <c r="DZ1" s="271"/>
      <c r="EA1" s="271"/>
      <c r="EB1" s="271"/>
      <c r="EC1" s="271"/>
      <c r="ED1" s="271"/>
      <c r="EE1" s="271"/>
      <c r="EF1" s="271"/>
      <c r="EG1" s="271"/>
      <c r="EH1" s="271"/>
      <c r="EI1" s="271"/>
      <c r="EJ1" s="271"/>
      <c r="EK1" s="271"/>
      <c r="EL1" s="271"/>
      <c r="EM1" s="271"/>
      <c r="EN1" s="271"/>
      <c r="EO1" s="271"/>
      <c r="EP1" s="271"/>
      <c r="EQ1" s="271"/>
      <c r="ER1" s="271"/>
      <c r="ES1" s="271"/>
      <c r="ET1" s="271"/>
      <c r="EU1" s="271"/>
      <c r="EV1" s="271"/>
      <c r="EW1" s="271"/>
      <c r="EX1" s="271"/>
      <c r="EY1" s="271"/>
      <c r="EZ1" s="271"/>
      <c r="FA1" s="271"/>
      <c r="FB1" s="271"/>
      <c r="FC1" s="271"/>
      <c r="FD1" s="271"/>
      <c r="FE1" s="271"/>
      <c r="FF1" s="271"/>
      <c r="FG1" s="271"/>
      <c r="FH1" s="271"/>
      <c r="FI1" s="271"/>
      <c r="FJ1" s="271"/>
      <c r="FK1" s="271"/>
      <c r="FL1" s="271"/>
      <c r="FM1" s="271"/>
      <c r="FN1" s="271"/>
      <c r="FO1" s="271"/>
      <c r="FP1" s="271"/>
      <c r="FQ1" s="271"/>
      <c r="FR1" s="271"/>
      <c r="FS1" s="271"/>
      <c r="FT1" s="271"/>
      <c r="FU1" s="271"/>
      <c r="FV1" s="271"/>
      <c r="FW1" s="271"/>
      <c r="FX1" s="271"/>
      <c r="FY1" s="271"/>
      <c r="FZ1" s="271"/>
      <c r="GA1" s="271"/>
      <c r="GB1" s="271"/>
      <c r="GC1" s="271"/>
      <c r="GD1" s="271"/>
      <c r="GE1" s="271"/>
      <c r="GF1" s="271"/>
      <c r="GG1" s="271"/>
      <c r="GH1" s="271"/>
      <c r="GI1" s="271"/>
      <c r="GJ1" s="271"/>
      <c r="GK1" s="271"/>
      <c r="GL1" s="271"/>
      <c r="GM1" s="271"/>
      <c r="GN1" s="271"/>
      <c r="GO1" s="271"/>
      <c r="GP1" s="271"/>
    </row>
    <row r="2" spans="1:198" s="272" customFormat="1" ht="18.75" customHeight="1">
      <c r="A2" s="269"/>
      <c r="B2" s="262"/>
      <c r="C2" s="262"/>
      <c r="D2" s="269"/>
      <c r="E2" s="324"/>
      <c r="F2" s="269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1"/>
      <c r="CP2" s="271"/>
      <c r="CQ2" s="271"/>
      <c r="CR2" s="271"/>
      <c r="CS2" s="271"/>
      <c r="CT2" s="271"/>
      <c r="CU2" s="271"/>
      <c r="CV2" s="271"/>
      <c r="CW2" s="271"/>
      <c r="CX2" s="271"/>
      <c r="CY2" s="271"/>
      <c r="CZ2" s="271"/>
      <c r="DA2" s="271"/>
      <c r="DB2" s="271"/>
      <c r="DC2" s="271"/>
      <c r="DD2" s="271"/>
      <c r="DE2" s="271"/>
      <c r="DF2" s="271"/>
      <c r="DG2" s="271"/>
      <c r="DH2" s="271"/>
      <c r="DI2" s="271"/>
      <c r="DJ2" s="271"/>
      <c r="DK2" s="271"/>
      <c r="DL2" s="271"/>
      <c r="DM2" s="271"/>
      <c r="DN2" s="271"/>
      <c r="DO2" s="271"/>
      <c r="DP2" s="271"/>
      <c r="DQ2" s="271"/>
      <c r="DR2" s="271"/>
      <c r="DS2" s="271"/>
      <c r="DT2" s="271"/>
      <c r="DU2" s="271"/>
      <c r="DV2" s="271"/>
      <c r="DW2" s="271"/>
      <c r="DX2" s="271"/>
      <c r="DY2" s="271"/>
      <c r="DZ2" s="271"/>
      <c r="EA2" s="271"/>
      <c r="EB2" s="271"/>
      <c r="EC2" s="271"/>
      <c r="ED2" s="271"/>
      <c r="EE2" s="271"/>
      <c r="EF2" s="271"/>
      <c r="EG2" s="271"/>
      <c r="EH2" s="271"/>
      <c r="EI2" s="271"/>
      <c r="EJ2" s="271"/>
      <c r="EK2" s="271"/>
      <c r="EL2" s="271"/>
      <c r="EM2" s="271"/>
      <c r="EN2" s="271"/>
      <c r="EO2" s="271"/>
      <c r="EP2" s="271"/>
      <c r="EQ2" s="271"/>
      <c r="ER2" s="271"/>
      <c r="ES2" s="271"/>
      <c r="ET2" s="271"/>
      <c r="EU2" s="271"/>
      <c r="EV2" s="271"/>
      <c r="EW2" s="271"/>
      <c r="EX2" s="271"/>
      <c r="EY2" s="271"/>
      <c r="EZ2" s="271"/>
      <c r="FA2" s="271"/>
      <c r="FB2" s="271"/>
      <c r="FC2" s="271"/>
      <c r="FD2" s="271"/>
      <c r="FE2" s="271"/>
      <c r="FF2" s="271"/>
      <c r="FG2" s="271"/>
      <c r="FH2" s="271"/>
      <c r="FI2" s="271"/>
      <c r="FJ2" s="271"/>
      <c r="FK2" s="271"/>
      <c r="FL2" s="271"/>
      <c r="FM2" s="271"/>
      <c r="FN2" s="271"/>
      <c r="FO2" s="271"/>
      <c r="FP2" s="271"/>
      <c r="FQ2" s="271"/>
      <c r="FR2" s="271"/>
      <c r="FS2" s="271"/>
      <c r="FT2" s="271"/>
      <c r="FU2" s="271"/>
      <c r="FV2" s="271"/>
      <c r="FW2" s="271"/>
      <c r="FX2" s="271"/>
      <c r="FY2" s="271"/>
      <c r="FZ2" s="271"/>
      <c r="GA2" s="271"/>
      <c r="GB2" s="271"/>
      <c r="GC2" s="271"/>
      <c r="GD2" s="271"/>
      <c r="GE2" s="271"/>
      <c r="GF2" s="271"/>
      <c r="GG2" s="271"/>
      <c r="GH2" s="271"/>
      <c r="GI2" s="271"/>
      <c r="GJ2" s="271"/>
      <c r="GK2" s="271"/>
      <c r="GL2" s="271"/>
      <c r="GM2" s="271"/>
      <c r="GN2" s="271"/>
      <c r="GO2" s="271"/>
      <c r="GP2" s="271"/>
    </row>
    <row r="3" spans="1:198" s="272" customFormat="1" ht="18.75" customHeight="1">
      <c r="A3" s="269"/>
      <c r="B3" s="262"/>
      <c r="C3" s="262"/>
      <c r="D3" s="269"/>
      <c r="E3" s="271"/>
      <c r="F3" s="269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1"/>
      <c r="BW3" s="271"/>
      <c r="BX3" s="271"/>
      <c r="BY3" s="271"/>
      <c r="BZ3" s="271"/>
      <c r="CA3" s="271"/>
      <c r="CB3" s="271"/>
      <c r="CC3" s="271"/>
      <c r="CD3" s="271"/>
      <c r="CE3" s="271"/>
      <c r="CF3" s="271"/>
      <c r="CG3" s="271"/>
      <c r="CH3" s="271"/>
      <c r="CI3" s="271"/>
      <c r="CJ3" s="271"/>
      <c r="CK3" s="271"/>
      <c r="CL3" s="271"/>
      <c r="CM3" s="271"/>
      <c r="CN3" s="271"/>
      <c r="CO3" s="271"/>
      <c r="CP3" s="271"/>
      <c r="CQ3" s="271"/>
      <c r="CR3" s="271"/>
      <c r="CS3" s="271"/>
      <c r="CT3" s="271"/>
      <c r="CU3" s="271"/>
      <c r="CV3" s="271"/>
      <c r="CW3" s="271"/>
      <c r="CX3" s="271"/>
      <c r="CY3" s="271"/>
      <c r="CZ3" s="271"/>
      <c r="DA3" s="271"/>
      <c r="DB3" s="271"/>
      <c r="DC3" s="271"/>
      <c r="DD3" s="271"/>
      <c r="DE3" s="271"/>
      <c r="DF3" s="271"/>
      <c r="DG3" s="271"/>
      <c r="DH3" s="271"/>
      <c r="DI3" s="271"/>
      <c r="DJ3" s="271"/>
      <c r="DK3" s="271"/>
      <c r="DL3" s="271"/>
      <c r="DM3" s="271"/>
      <c r="DN3" s="271"/>
      <c r="DO3" s="271"/>
      <c r="DP3" s="271"/>
      <c r="DQ3" s="271"/>
      <c r="DR3" s="271"/>
      <c r="DS3" s="271"/>
      <c r="DT3" s="271"/>
      <c r="DU3" s="271"/>
      <c r="DV3" s="271"/>
      <c r="DW3" s="271"/>
      <c r="DX3" s="271"/>
      <c r="DY3" s="271"/>
      <c r="DZ3" s="271"/>
      <c r="EA3" s="271"/>
      <c r="EB3" s="271"/>
      <c r="EC3" s="271"/>
      <c r="ED3" s="271"/>
      <c r="EE3" s="271"/>
      <c r="EF3" s="271"/>
      <c r="EG3" s="271"/>
      <c r="EH3" s="271"/>
      <c r="EI3" s="271"/>
      <c r="EJ3" s="271"/>
      <c r="EK3" s="271"/>
      <c r="EL3" s="271"/>
      <c r="EM3" s="271"/>
      <c r="EN3" s="271"/>
      <c r="EO3" s="271"/>
      <c r="EP3" s="271"/>
      <c r="EQ3" s="271"/>
      <c r="ER3" s="271"/>
      <c r="ES3" s="271"/>
      <c r="ET3" s="271"/>
      <c r="EU3" s="271"/>
      <c r="EV3" s="271"/>
      <c r="EW3" s="271"/>
      <c r="EX3" s="271"/>
      <c r="EY3" s="271"/>
      <c r="EZ3" s="271"/>
      <c r="FA3" s="271"/>
      <c r="FB3" s="271"/>
      <c r="FC3" s="271"/>
      <c r="FD3" s="271"/>
      <c r="FE3" s="271"/>
      <c r="FF3" s="271"/>
      <c r="FG3" s="271"/>
      <c r="FH3" s="271"/>
      <c r="FI3" s="271"/>
      <c r="FJ3" s="271"/>
      <c r="FK3" s="271"/>
      <c r="FL3" s="271"/>
      <c r="FM3" s="271"/>
      <c r="FN3" s="271"/>
      <c r="FO3" s="271"/>
      <c r="FP3" s="271"/>
      <c r="FQ3" s="271"/>
      <c r="FR3" s="271"/>
      <c r="FS3" s="271"/>
      <c r="FT3" s="271"/>
      <c r="FU3" s="271"/>
      <c r="FV3" s="271"/>
      <c r="FW3" s="271"/>
      <c r="FX3" s="271"/>
      <c r="FY3" s="271"/>
      <c r="FZ3" s="271"/>
      <c r="GA3" s="271"/>
      <c r="GB3" s="271"/>
      <c r="GC3" s="271"/>
      <c r="GD3" s="271"/>
      <c r="GE3" s="271"/>
      <c r="GF3" s="271"/>
      <c r="GG3" s="271"/>
      <c r="GH3" s="271"/>
      <c r="GI3" s="271"/>
      <c r="GJ3" s="271"/>
      <c r="GK3" s="271"/>
      <c r="GL3" s="271"/>
      <c r="GM3" s="271"/>
      <c r="GN3" s="271"/>
      <c r="GO3" s="271"/>
      <c r="GP3" s="271"/>
    </row>
    <row r="4" spans="1:198" s="272" customFormat="1">
      <c r="A4" s="269"/>
      <c r="B4" s="344" t="s">
        <v>609</v>
      </c>
      <c r="C4" s="344"/>
      <c r="D4" s="344"/>
      <c r="E4" s="344"/>
      <c r="F4" s="262" t="s">
        <v>3</v>
      </c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  <c r="CE4" s="271"/>
      <c r="CF4" s="271"/>
      <c r="CG4" s="271"/>
      <c r="CH4" s="271"/>
      <c r="CI4" s="271"/>
      <c r="CJ4" s="271"/>
      <c r="CK4" s="271"/>
      <c r="CL4" s="271"/>
      <c r="CM4" s="271"/>
      <c r="CN4" s="271"/>
      <c r="CO4" s="271"/>
      <c r="CP4" s="271"/>
      <c r="CQ4" s="271"/>
      <c r="CR4" s="271"/>
      <c r="CS4" s="271"/>
      <c r="CT4" s="271"/>
      <c r="CU4" s="271"/>
      <c r="CV4" s="271"/>
      <c r="CW4" s="271"/>
      <c r="CX4" s="271"/>
      <c r="CY4" s="271"/>
      <c r="CZ4" s="271"/>
      <c r="DA4" s="271"/>
      <c r="DB4" s="271"/>
      <c r="DC4" s="271"/>
      <c r="DD4" s="271"/>
      <c r="DE4" s="271"/>
      <c r="DF4" s="271"/>
      <c r="DG4" s="271"/>
      <c r="DH4" s="271"/>
      <c r="DI4" s="271"/>
      <c r="DJ4" s="271"/>
      <c r="DK4" s="271"/>
      <c r="DL4" s="271"/>
      <c r="DM4" s="271"/>
      <c r="DN4" s="271"/>
      <c r="DO4" s="271"/>
      <c r="DP4" s="271"/>
      <c r="DQ4" s="271"/>
      <c r="DR4" s="271"/>
      <c r="DS4" s="271"/>
      <c r="DT4" s="271"/>
      <c r="DU4" s="271"/>
      <c r="DV4" s="271"/>
      <c r="DW4" s="271"/>
      <c r="DX4" s="271"/>
      <c r="DY4" s="271"/>
      <c r="DZ4" s="271"/>
      <c r="EA4" s="271"/>
      <c r="EB4" s="271"/>
      <c r="EC4" s="271"/>
      <c r="ED4" s="271"/>
      <c r="EE4" s="271"/>
      <c r="EF4" s="271"/>
      <c r="EG4" s="271"/>
      <c r="EH4" s="271"/>
      <c r="EI4" s="271"/>
      <c r="EJ4" s="271"/>
      <c r="EK4" s="271"/>
      <c r="EL4" s="271"/>
      <c r="EM4" s="271"/>
      <c r="EN4" s="271"/>
      <c r="EO4" s="271"/>
      <c r="EP4" s="271"/>
      <c r="EQ4" s="271"/>
      <c r="ER4" s="271"/>
      <c r="ES4" s="271"/>
      <c r="ET4" s="271"/>
      <c r="EU4" s="271"/>
      <c r="EV4" s="271"/>
      <c r="EW4" s="271"/>
      <c r="EX4" s="271"/>
      <c r="EY4" s="271"/>
      <c r="EZ4" s="271"/>
      <c r="FA4" s="271"/>
      <c r="FB4" s="271"/>
      <c r="FC4" s="271"/>
      <c r="FD4" s="271"/>
      <c r="FE4" s="271"/>
      <c r="FF4" s="271"/>
      <c r="FG4" s="271"/>
      <c r="FH4" s="271"/>
      <c r="FI4" s="271"/>
      <c r="FJ4" s="271"/>
      <c r="FK4" s="271"/>
      <c r="FL4" s="271"/>
      <c r="FM4" s="271"/>
      <c r="FN4" s="271"/>
      <c r="FO4" s="271"/>
      <c r="FP4" s="271"/>
      <c r="FQ4" s="271"/>
      <c r="FR4" s="271"/>
      <c r="FS4" s="271"/>
      <c r="FT4" s="271"/>
      <c r="FU4" s="271"/>
      <c r="FV4" s="271"/>
      <c r="FW4" s="271"/>
      <c r="FX4" s="271"/>
      <c r="FY4" s="271"/>
      <c r="FZ4" s="271"/>
      <c r="GA4" s="271"/>
      <c r="GB4" s="271"/>
      <c r="GC4" s="271"/>
      <c r="GD4" s="271"/>
      <c r="GE4" s="271"/>
      <c r="GF4" s="271"/>
      <c r="GG4" s="271"/>
      <c r="GH4" s="271"/>
      <c r="GI4" s="271"/>
      <c r="GJ4" s="271"/>
      <c r="GK4" s="271"/>
      <c r="GL4" s="271"/>
      <c r="GM4" s="271"/>
      <c r="GN4" s="271"/>
      <c r="GO4" s="271"/>
      <c r="GP4" s="271"/>
    </row>
    <row r="5" spans="1:198" s="279" customFormat="1">
      <c r="A5" s="274"/>
      <c r="B5" s="275"/>
      <c r="C5" s="275"/>
      <c r="D5" s="276"/>
      <c r="F5" s="278"/>
      <c r="G5" s="275"/>
    </row>
    <row r="6" spans="1:198" s="279" customFormat="1" ht="18.75" customHeight="1">
      <c r="A6" s="274"/>
      <c r="B6" s="154" t="s">
        <v>653</v>
      </c>
      <c r="C6" s="278"/>
      <c r="D6" s="276"/>
      <c r="F6" s="278"/>
      <c r="G6" s="275"/>
    </row>
    <row r="7" spans="1:198" s="279" customFormat="1" ht="12" customHeight="1">
      <c r="A7" s="274"/>
      <c r="B7" s="275"/>
      <c r="C7" s="275"/>
      <c r="D7" s="276"/>
      <c r="F7" s="278"/>
      <c r="G7" s="275"/>
    </row>
    <row r="8" spans="1:198" s="279" customFormat="1" ht="15.95" customHeight="1" thickBot="1">
      <c r="A8" s="295" t="s">
        <v>274</v>
      </c>
      <c r="B8" s="281" t="s">
        <v>568</v>
      </c>
      <c r="C8" s="281" t="s">
        <v>569</v>
      </c>
      <c r="D8" s="280" t="s">
        <v>561</v>
      </c>
      <c r="E8" s="325" t="s">
        <v>565</v>
      </c>
      <c r="F8" s="280" t="s">
        <v>281</v>
      </c>
      <c r="G8" s="280" t="s">
        <v>113</v>
      </c>
    </row>
    <row r="9" spans="1:198" s="279" customFormat="1" ht="18.95" customHeight="1" thickTop="1">
      <c r="A9" s="283">
        <v>1</v>
      </c>
      <c r="B9" s="187" t="s">
        <v>658</v>
      </c>
      <c r="C9" s="182" t="s">
        <v>659</v>
      </c>
      <c r="D9" s="185">
        <v>41094</v>
      </c>
      <c r="E9" s="183" t="s">
        <v>579</v>
      </c>
      <c r="F9" s="343">
        <v>23.28</v>
      </c>
      <c r="G9" s="283">
        <v>1</v>
      </c>
    </row>
    <row r="10" spans="1:198" s="279" customFormat="1" ht="18.95" customHeight="1">
      <c r="A10" s="285">
        <v>2</v>
      </c>
      <c r="B10" s="187" t="s">
        <v>656</v>
      </c>
      <c r="C10" s="182" t="s">
        <v>657</v>
      </c>
      <c r="D10" s="185">
        <v>40987</v>
      </c>
      <c r="E10" s="183" t="s">
        <v>579</v>
      </c>
      <c r="F10" s="286">
        <v>23.41</v>
      </c>
      <c r="G10" s="285">
        <v>2</v>
      </c>
    </row>
    <row r="11" spans="1:198" s="279" customFormat="1" ht="18.95" customHeight="1">
      <c r="A11" s="283">
        <v>3</v>
      </c>
      <c r="B11" s="195" t="s">
        <v>682</v>
      </c>
      <c r="C11" s="182" t="s">
        <v>683</v>
      </c>
      <c r="D11" s="206">
        <v>41021</v>
      </c>
      <c r="E11" s="195" t="s">
        <v>602</v>
      </c>
      <c r="F11" s="286">
        <v>23.54</v>
      </c>
      <c r="G11" s="283">
        <v>3</v>
      </c>
    </row>
    <row r="12" spans="1:198" s="279" customFormat="1" ht="18.95" customHeight="1">
      <c r="A12" s="285">
        <v>4</v>
      </c>
      <c r="B12" s="195" t="s">
        <v>777</v>
      </c>
      <c r="C12" s="182" t="s">
        <v>778</v>
      </c>
      <c r="D12" s="208">
        <v>41102</v>
      </c>
      <c r="E12" s="195" t="s">
        <v>823</v>
      </c>
      <c r="F12" s="286">
        <v>23.87</v>
      </c>
      <c r="G12" s="285">
        <v>4</v>
      </c>
    </row>
    <row r="13" spans="1:198" s="279" customFormat="1" ht="18.95" customHeight="1">
      <c r="A13" s="283">
        <v>5</v>
      </c>
      <c r="B13" s="189" t="s">
        <v>671</v>
      </c>
      <c r="C13" s="189" t="s">
        <v>672</v>
      </c>
      <c r="D13" s="263" t="s">
        <v>673</v>
      </c>
      <c r="E13" s="326" t="s">
        <v>670</v>
      </c>
      <c r="F13" s="286">
        <v>24.27</v>
      </c>
      <c r="G13" s="283">
        <v>5</v>
      </c>
    </row>
    <row r="14" spans="1:198" s="279" customFormat="1" ht="18.95" customHeight="1">
      <c r="A14" s="285">
        <v>6</v>
      </c>
      <c r="B14" s="195" t="s">
        <v>676</v>
      </c>
      <c r="C14" s="182" t="s">
        <v>677</v>
      </c>
      <c r="D14" s="206">
        <v>41203</v>
      </c>
      <c r="E14" s="195" t="s">
        <v>475</v>
      </c>
      <c r="F14" s="286">
        <v>24.37</v>
      </c>
      <c r="G14" s="285">
        <v>6</v>
      </c>
    </row>
    <row r="15" spans="1:198" s="279" customFormat="1" ht="18.95" customHeight="1">
      <c r="A15" s="283">
        <v>7</v>
      </c>
      <c r="B15" s="189" t="s">
        <v>674</v>
      </c>
      <c r="C15" s="189" t="s">
        <v>675</v>
      </c>
      <c r="D15" s="261">
        <v>40946</v>
      </c>
      <c r="E15" s="326" t="s">
        <v>264</v>
      </c>
      <c r="F15" s="286">
        <v>25.23</v>
      </c>
      <c r="G15" s="283">
        <v>7</v>
      </c>
    </row>
    <row r="16" spans="1:198" s="279" customFormat="1" ht="18.95" customHeight="1">
      <c r="A16" s="285">
        <v>8</v>
      </c>
      <c r="B16" s="195" t="s">
        <v>447</v>
      </c>
      <c r="C16" s="182" t="s">
        <v>845</v>
      </c>
      <c r="D16" s="208">
        <v>41163</v>
      </c>
      <c r="E16" s="195" t="s">
        <v>844</v>
      </c>
      <c r="F16" s="286">
        <v>25.31</v>
      </c>
      <c r="G16" s="285">
        <v>8</v>
      </c>
    </row>
    <row r="17" spans="1:7" s="279" customFormat="1" ht="18.95" customHeight="1">
      <c r="A17" s="283">
        <v>9</v>
      </c>
      <c r="B17" s="183" t="s">
        <v>660</v>
      </c>
      <c r="C17" s="182" t="s">
        <v>661</v>
      </c>
      <c r="D17" s="207">
        <v>41041</v>
      </c>
      <c r="E17" s="183" t="s">
        <v>579</v>
      </c>
      <c r="F17" s="286">
        <v>25.42</v>
      </c>
      <c r="G17" s="283">
        <v>9</v>
      </c>
    </row>
    <row r="18" spans="1:7" s="279" customFormat="1" ht="18" customHeight="1">
      <c r="A18" s="285">
        <v>10</v>
      </c>
      <c r="B18" s="195" t="s">
        <v>678</v>
      </c>
      <c r="C18" s="182" t="s">
        <v>679</v>
      </c>
      <c r="D18" s="196">
        <v>41133</v>
      </c>
      <c r="E18" s="195" t="s">
        <v>475</v>
      </c>
      <c r="F18" s="286">
        <v>25.75</v>
      </c>
      <c r="G18" s="285">
        <v>10</v>
      </c>
    </row>
    <row r="19" spans="1:7" s="279" customFormat="1" ht="18" customHeight="1">
      <c r="A19" s="283">
        <v>11</v>
      </c>
      <c r="B19" s="195" t="s">
        <v>680</v>
      </c>
      <c r="C19" s="182" t="s">
        <v>681</v>
      </c>
      <c r="D19" s="196">
        <v>41155</v>
      </c>
      <c r="E19" s="195" t="s">
        <v>475</v>
      </c>
      <c r="F19" s="286">
        <v>25.84</v>
      </c>
      <c r="G19" s="283">
        <v>11</v>
      </c>
    </row>
    <row r="20" spans="1:7" s="279" customFormat="1" ht="18" customHeight="1">
      <c r="A20" s="285">
        <v>12</v>
      </c>
      <c r="B20" s="195" t="s">
        <v>678</v>
      </c>
      <c r="C20" s="182" t="s">
        <v>774</v>
      </c>
      <c r="D20" s="198">
        <v>41143</v>
      </c>
      <c r="E20" s="195" t="s">
        <v>823</v>
      </c>
      <c r="F20" s="286">
        <v>25.93</v>
      </c>
      <c r="G20" s="285">
        <v>12</v>
      </c>
    </row>
    <row r="21" spans="1:7" s="279" customFormat="1" ht="18" customHeight="1">
      <c r="A21" s="283">
        <v>13</v>
      </c>
      <c r="B21" s="189" t="s">
        <v>664</v>
      </c>
      <c r="C21" s="189" t="s">
        <v>665</v>
      </c>
      <c r="D21" s="268" t="s">
        <v>666</v>
      </c>
      <c r="E21" s="326" t="s">
        <v>589</v>
      </c>
      <c r="F21" s="286">
        <v>25.98</v>
      </c>
      <c r="G21" s="283">
        <v>13</v>
      </c>
    </row>
    <row r="22" spans="1:7" s="279" customFormat="1" ht="18" customHeight="1">
      <c r="A22" s="285">
        <v>14</v>
      </c>
      <c r="B22" s="189" t="s">
        <v>667</v>
      </c>
      <c r="C22" s="189" t="s">
        <v>668</v>
      </c>
      <c r="D22" s="268" t="s">
        <v>669</v>
      </c>
      <c r="E22" s="326" t="s">
        <v>670</v>
      </c>
      <c r="F22" s="286">
        <v>26.85</v>
      </c>
      <c r="G22" s="285">
        <v>14</v>
      </c>
    </row>
    <row r="23" spans="1:7" s="279" customFormat="1" ht="18" customHeight="1">
      <c r="A23" s="283">
        <v>15</v>
      </c>
      <c r="B23" s="195" t="s">
        <v>685</v>
      </c>
      <c r="C23" s="182" t="s">
        <v>686</v>
      </c>
      <c r="D23" s="196">
        <v>41021</v>
      </c>
      <c r="E23" s="195" t="s">
        <v>602</v>
      </c>
      <c r="F23" s="286">
        <v>27.02</v>
      </c>
      <c r="G23" s="283">
        <v>15</v>
      </c>
    </row>
    <row r="24" spans="1:7" s="279" customFormat="1" ht="18" customHeight="1">
      <c r="A24" s="285">
        <v>16</v>
      </c>
      <c r="B24" s="195" t="s">
        <v>265</v>
      </c>
      <c r="C24" s="182" t="s">
        <v>684</v>
      </c>
      <c r="D24" s="196">
        <v>41156</v>
      </c>
      <c r="E24" s="195" t="s">
        <v>602</v>
      </c>
      <c r="F24" s="286">
        <v>27.19</v>
      </c>
      <c r="G24" s="285">
        <v>16</v>
      </c>
    </row>
    <row r="25" spans="1:7">
      <c r="A25" s="283">
        <v>17</v>
      </c>
      <c r="B25" s="195" t="s">
        <v>687</v>
      </c>
      <c r="C25" s="182" t="s">
        <v>688</v>
      </c>
      <c r="D25" s="198">
        <v>41159</v>
      </c>
      <c r="E25" s="195" t="s">
        <v>605</v>
      </c>
      <c r="F25" s="286">
        <v>27.51</v>
      </c>
      <c r="G25" s="283">
        <v>17</v>
      </c>
    </row>
    <row r="26" spans="1:7">
      <c r="A26" s="285">
        <v>18</v>
      </c>
      <c r="B26" s="195" t="s">
        <v>374</v>
      </c>
      <c r="C26" s="182" t="s">
        <v>782</v>
      </c>
      <c r="D26" s="198">
        <v>40949</v>
      </c>
      <c r="E26" s="195" t="s">
        <v>844</v>
      </c>
      <c r="F26" s="286">
        <v>27.79</v>
      </c>
      <c r="G26" s="285">
        <v>18</v>
      </c>
    </row>
    <row r="27" spans="1:7">
      <c r="A27" s="283">
        <v>19</v>
      </c>
      <c r="B27" s="183" t="s">
        <v>654</v>
      </c>
      <c r="C27" s="182" t="s">
        <v>655</v>
      </c>
      <c r="D27" s="207">
        <v>41106</v>
      </c>
      <c r="E27" s="183" t="s">
        <v>579</v>
      </c>
      <c r="F27" s="287">
        <v>28.01</v>
      </c>
      <c r="G27" s="283">
        <v>19</v>
      </c>
    </row>
    <row r="28" spans="1:7">
      <c r="A28" s="285">
        <v>20</v>
      </c>
      <c r="B28" s="183" t="s">
        <v>662</v>
      </c>
      <c r="C28" s="182" t="s">
        <v>663</v>
      </c>
      <c r="D28" s="207">
        <v>41087</v>
      </c>
      <c r="E28" s="183" t="s">
        <v>581</v>
      </c>
      <c r="F28" s="286">
        <v>29.35</v>
      </c>
      <c r="G28" s="285">
        <v>20</v>
      </c>
    </row>
  </sheetData>
  <mergeCells count="1">
    <mergeCell ref="B4:E4"/>
  </mergeCells>
  <pageMargins left="0.74803149606299213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H28"/>
  <sheetViews>
    <sheetView zoomScaleSheetLayoutView="1" workbookViewId="0">
      <selection activeCell="A8" sqref="A8"/>
    </sheetView>
  </sheetViews>
  <sheetFormatPr defaultColWidth="11.42578125" defaultRowHeight="15"/>
  <cols>
    <col min="1" max="1" width="6.42578125" style="148" customWidth="1"/>
    <col min="2" max="3" width="16" style="148" customWidth="1"/>
    <col min="4" max="4" width="13.140625" style="150" customWidth="1"/>
    <col min="5" max="5" width="19.28515625" style="150" customWidth="1"/>
    <col min="6" max="6" width="7.7109375" style="150" hidden="1" customWidth="1"/>
    <col min="7" max="7" width="8.140625" style="150" hidden="1" customWidth="1"/>
    <col min="8" max="8" width="8.28515625" style="150" hidden="1" customWidth="1"/>
    <col min="9" max="9" width="9.85546875" style="150" customWidth="1"/>
    <col min="10" max="10" width="11.42578125" style="148" customWidth="1"/>
    <col min="11" max="216" width="11.42578125" style="150" customWidth="1"/>
    <col min="217" max="16384" width="11.42578125" style="152"/>
  </cols>
  <sheetData>
    <row r="1" spans="1:216" ht="18.75" customHeight="1">
      <c r="D1" s="149"/>
      <c r="E1" s="148"/>
      <c r="F1" s="149"/>
      <c r="G1" s="148"/>
      <c r="H1" s="148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</row>
    <row r="2" spans="1:216" s="157" customFormat="1" ht="18.75" customHeight="1">
      <c r="A2" s="153"/>
      <c r="B2" s="154" t="s">
        <v>610</v>
      </c>
      <c r="C2" s="154"/>
      <c r="D2" s="153"/>
      <c r="E2" s="155"/>
      <c r="F2" s="153"/>
      <c r="G2" s="155"/>
      <c r="H2" s="153"/>
      <c r="I2" s="156"/>
      <c r="J2" s="153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6"/>
      <c r="FP2" s="156"/>
      <c r="FQ2" s="156"/>
      <c r="FR2" s="156"/>
      <c r="FS2" s="156"/>
      <c r="FT2" s="156"/>
      <c r="FU2" s="156"/>
      <c r="FV2" s="156"/>
      <c r="FW2" s="156"/>
      <c r="FX2" s="156"/>
      <c r="FY2" s="156"/>
      <c r="FZ2" s="156"/>
      <c r="GA2" s="156"/>
      <c r="GB2" s="156"/>
      <c r="GC2" s="156"/>
      <c r="GD2" s="156"/>
      <c r="GE2" s="156"/>
      <c r="GF2" s="156"/>
      <c r="GG2" s="156"/>
      <c r="GH2" s="156"/>
      <c r="GI2" s="156"/>
      <c r="GJ2" s="156"/>
      <c r="GK2" s="156"/>
      <c r="GL2" s="156"/>
      <c r="GM2" s="156"/>
      <c r="GN2" s="156"/>
    </row>
    <row r="3" spans="1:216" s="157" customFormat="1" ht="18.75" customHeight="1">
      <c r="A3" s="153"/>
      <c r="B3" s="154"/>
      <c r="C3" s="154"/>
      <c r="D3" s="153"/>
      <c r="E3" s="154"/>
      <c r="F3" s="153"/>
      <c r="G3" s="155"/>
      <c r="H3" s="153"/>
      <c r="I3" s="156"/>
      <c r="J3" s="153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156"/>
      <c r="FE3" s="156"/>
      <c r="FF3" s="156"/>
      <c r="FG3" s="156"/>
      <c r="FH3" s="156"/>
      <c r="FI3" s="156"/>
      <c r="FJ3" s="156"/>
      <c r="FK3" s="156"/>
      <c r="FL3" s="156"/>
      <c r="FM3" s="156"/>
      <c r="FN3" s="156"/>
      <c r="FO3" s="156"/>
      <c r="FP3" s="156"/>
      <c r="FQ3" s="156"/>
      <c r="FR3" s="156"/>
      <c r="FS3" s="156"/>
      <c r="FT3" s="156"/>
      <c r="FU3" s="156"/>
      <c r="FV3" s="156"/>
      <c r="FW3" s="156"/>
      <c r="FX3" s="156"/>
      <c r="FY3" s="156"/>
      <c r="FZ3" s="156"/>
      <c r="GA3" s="156"/>
      <c r="GB3" s="156"/>
      <c r="GC3" s="156"/>
      <c r="GD3" s="156"/>
      <c r="GE3" s="156"/>
      <c r="GF3" s="156"/>
      <c r="GG3" s="156"/>
      <c r="GH3" s="156"/>
      <c r="GI3" s="156"/>
      <c r="GJ3" s="156"/>
      <c r="GK3" s="156"/>
      <c r="GL3" s="156"/>
      <c r="GM3" s="156"/>
      <c r="GN3" s="156"/>
    </row>
    <row r="4" spans="1:216" s="157" customFormat="1" ht="15.75">
      <c r="A4" s="153"/>
      <c r="B4" s="349" t="s">
        <v>609</v>
      </c>
      <c r="C4" s="349"/>
      <c r="D4" s="349"/>
      <c r="E4" s="349"/>
      <c r="F4" s="158" t="s">
        <v>3</v>
      </c>
      <c r="G4" s="156"/>
      <c r="H4" s="153"/>
      <c r="I4" s="262" t="s">
        <v>3</v>
      </c>
      <c r="J4" s="153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</row>
    <row r="5" spans="1:216" ht="15.75">
      <c r="B5" s="348"/>
      <c r="C5" s="348"/>
      <c r="D5" s="348"/>
      <c r="E5" s="151"/>
      <c r="G5" s="148"/>
      <c r="H5" s="148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</row>
    <row r="6" spans="1:216" s="157" customFormat="1" ht="18.75" customHeight="1">
      <c r="A6" s="153"/>
      <c r="B6" s="154" t="s">
        <v>723</v>
      </c>
      <c r="C6" s="154"/>
      <c r="D6" s="161"/>
      <c r="E6" s="156"/>
      <c r="F6" s="162"/>
      <c r="G6" s="162"/>
      <c r="H6" s="162"/>
      <c r="I6" s="162"/>
      <c r="J6" s="153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6"/>
      <c r="ET6" s="156"/>
      <c r="EU6" s="156"/>
      <c r="EV6" s="156"/>
      <c r="EW6" s="156"/>
      <c r="EX6" s="156"/>
      <c r="EY6" s="156"/>
      <c r="EZ6" s="156"/>
      <c r="FA6" s="156"/>
      <c r="FB6" s="156"/>
      <c r="FC6" s="156"/>
      <c r="FD6" s="156"/>
      <c r="FE6" s="156"/>
      <c r="FF6" s="156"/>
      <c r="FG6" s="156"/>
      <c r="FH6" s="156"/>
      <c r="FI6" s="156"/>
      <c r="FJ6" s="156"/>
      <c r="FK6" s="156"/>
      <c r="FL6" s="156"/>
      <c r="FM6" s="156"/>
      <c r="FN6" s="156"/>
      <c r="FO6" s="156"/>
      <c r="FP6" s="156"/>
      <c r="FQ6" s="156"/>
      <c r="FR6" s="156"/>
      <c r="FS6" s="156"/>
      <c r="FT6" s="156"/>
      <c r="FU6" s="156"/>
      <c r="FV6" s="156"/>
    </row>
    <row r="7" spans="1:216" s="157" customFormat="1" ht="15.75" customHeight="1">
      <c r="A7" s="153"/>
      <c r="B7" s="156"/>
      <c r="C7" s="156"/>
      <c r="D7" s="161"/>
      <c r="E7" s="159"/>
      <c r="F7" s="345" t="s">
        <v>124</v>
      </c>
      <c r="G7" s="346"/>
      <c r="H7" s="347"/>
      <c r="I7" s="162"/>
      <c r="J7" s="153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156"/>
      <c r="CU7" s="156"/>
      <c r="CV7" s="156"/>
      <c r="CW7" s="156"/>
      <c r="CX7" s="156"/>
      <c r="CY7" s="156"/>
      <c r="CZ7" s="156"/>
      <c r="DA7" s="156"/>
      <c r="DB7" s="156"/>
      <c r="DC7" s="156"/>
      <c r="DD7" s="156"/>
      <c r="DE7" s="156"/>
      <c r="DF7" s="156"/>
      <c r="DG7" s="156"/>
      <c r="DH7" s="156"/>
      <c r="DI7" s="156"/>
      <c r="DJ7" s="156"/>
      <c r="DK7" s="156"/>
      <c r="DL7" s="156"/>
      <c r="DM7" s="156"/>
      <c r="DN7" s="156"/>
      <c r="DO7" s="156"/>
      <c r="DP7" s="156"/>
      <c r="DQ7" s="156"/>
      <c r="DR7" s="156"/>
      <c r="DS7" s="156"/>
      <c r="DT7" s="156"/>
      <c r="DU7" s="156"/>
      <c r="DV7" s="156"/>
      <c r="DW7" s="156"/>
      <c r="DX7" s="156"/>
      <c r="DY7" s="156"/>
      <c r="DZ7" s="156"/>
      <c r="EA7" s="156"/>
      <c r="EB7" s="156"/>
      <c r="EC7" s="156"/>
      <c r="ED7" s="156"/>
      <c r="EE7" s="156"/>
      <c r="EF7" s="156"/>
      <c r="EG7" s="156"/>
      <c r="EH7" s="156"/>
      <c r="EI7" s="156"/>
      <c r="EJ7" s="156"/>
      <c r="EK7" s="156"/>
      <c r="EL7" s="156"/>
      <c r="EM7" s="156"/>
      <c r="EN7" s="156"/>
      <c r="EO7" s="156"/>
      <c r="EP7" s="156"/>
      <c r="EQ7" s="156"/>
      <c r="ER7" s="156"/>
      <c r="ES7" s="156"/>
      <c r="ET7" s="156"/>
      <c r="EU7" s="156"/>
      <c r="EV7" s="156"/>
      <c r="EW7" s="156"/>
      <c r="EX7" s="156"/>
      <c r="EY7" s="156"/>
      <c r="EZ7" s="156"/>
      <c r="FA7" s="156"/>
      <c r="FB7" s="156"/>
      <c r="FC7" s="156"/>
      <c r="FD7" s="156"/>
      <c r="FE7" s="156"/>
      <c r="FF7" s="156"/>
      <c r="FG7" s="156"/>
      <c r="FH7" s="156"/>
      <c r="FI7" s="156"/>
      <c r="FJ7" s="156"/>
      <c r="FK7" s="156"/>
      <c r="FL7" s="156"/>
      <c r="FM7" s="156"/>
      <c r="FN7" s="156"/>
      <c r="FO7" s="156"/>
      <c r="FP7" s="156"/>
      <c r="FQ7" s="156"/>
      <c r="FR7" s="156"/>
      <c r="FS7" s="156"/>
      <c r="FT7" s="156"/>
      <c r="FU7" s="156"/>
      <c r="FV7" s="156"/>
    </row>
    <row r="8" spans="1:216" s="157" customFormat="1" ht="15.75" customHeight="1" thickBot="1">
      <c r="A8" s="295" t="s">
        <v>274</v>
      </c>
      <c r="B8" s="236" t="s">
        <v>568</v>
      </c>
      <c r="C8" s="236" t="s">
        <v>569</v>
      </c>
      <c r="D8" s="237" t="s">
        <v>114</v>
      </c>
      <c r="E8" s="238" t="s">
        <v>565</v>
      </c>
      <c r="F8" s="238" t="s">
        <v>0</v>
      </c>
      <c r="G8" s="238" t="s">
        <v>1</v>
      </c>
      <c r="H8" s="238" t="s">
        <v>2</v>
      </c>
      <c r="I8" s="237" t="s">
        <v>281</v>
      </c>
      <c r="J8" s="168" t="s">
        <v>113</v>
      </c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  <c r="CX8" s="156"/>
      <c r="CY8" s="156"/>
      <c r="CZ8" s="156"/>
      <c r="DA8" s="156"/>
      <c r="DB8" s="156"/>
      <c r="DC8" s="156"/>
      <c r="DD8" s="156"/>
      <c r="DE8" s="156"/>
      <c r="DF8" s="156"/>
      <c r="DG8" s="156"/>
      <c r="DH8" s="156"/>
      <c r="DI8" s="156"/>
      <c r="DJ8" s="156"/>
      <c r="DK8" s="156"/>
      <c r="DL8" s="156"/>
      <c r="DM8" s="156"/>
      <c r="DN8" s="156"/>
      <c r="DO8" s="156"/>
      <c r="DP8" s="156"/>
      <c r="DQ8" s="156"/>
      <c r="DR8" s="156"/>
      <c r="DS8" s="156"/>
      <c r="DT8" s="156"/>
      <c r="DU8" s="156"/>
      <c r="DV8" s="156"/>
      <c r="DW8" s="156"/>
      <c r="DX8" s="156"/>
      <c r="DY8" s="156"/>
      <c r="DZ8" s="156"/>
      <c r="EA8" s="156"/>
      <c r="EB8" s="156"/>
      <c r="EC8" s="156"/>
      <c r="ED8" s="156"/>
      <c r="EE8" s="156"/>
      <c r="EF8" s="156"/>
      <c r="EG8" s="156"/>
      <c r="EH8" s="156"/>
      <c r="EI8" s="156"/>
      <c r="EJ8" s="156"/>
      <c r="EK8" s="156"/>
      <c r="EL8" s="156"/>
      <c r="EM8" s="156"/>
      <c r="EN8" s="156"/>
      <c r="EO8" s="156"/>
      <c r="EP8" s="156"/>
      <c r="EQ8" s="156"/>
      <c r="ER8" s="156"/>
      <c r="ES8" s="156"/>
      <c r="ET8" s="156"/>
      <c r="EU8" s="156"/>
      <c r="EV8" s="156"/>
      <c r="EW8" s="156"/>
      <c r="EX8" s="156"/>
      <c r="EY8" s="156"/>
      <c r="EZ8" s="156"/>
      <c r="FA8" s="156"/>
      <c r="FB8" s="156"/>
      <c r="FC8" s="156"/>
      <c r="FD8" s="156"/>
      <c r="FE8" s="156"/>
      <c r="FF8" s="156"/>
      <c r="FG8" s="156"/>
      <c r="FH8" s="156"/>
      <c r="FI8" s="156"/>
      <c r="FJ8" s="156"/>
      <c r="FK8" s="156"/>
      <c r="FL8" s="156"/>
      <c r="FM8" s="156"/>
      <c r="FN8" s="156"/>
      <c r="FO8" s="156"/>
      <c r="FP8" s="156"/>
      <c r="FQ8" s="156"/>
      <c r="FR8" s="156"/>
      <c r="FS8" s="156"/>
      <c r="FT8" s="156"/>
      <c r="FU8" s="156"/>
      <c r="FV8" s="156"/>
    </row>
    <row r="9" spans="1:216" ht="19.149999999999999" customHeight="1" thickTop="1">
      <c r="A9" s="239">
        <v>1</v>
      </c>
      <c r="B9" s="212" t="s">
        <v>773</v>
      </c>
      <c r="C9" s="213" t="s">
        <v>774</v>
      </c>
      <c r="D9" s="228">
        <v>41163</v>
      </c>
      <c r="E9" s="197" t="s">
        <v>775</v>
      </c>
      <c r="F9" s="240"/>
      <c r="G9" s="239"/>
      <c r="H9" s="239"/>
      <c r="I9" s="247" t="s">
        <v>776</v>
      </c>
      <c r="J9" s="160">
        <v>1</v>
      </c>
    </row>
    <row r="10" spans="1:216" ht="19.149999999999999" customHeight="1">
      <c r="A10" s="239">
        <v>2</v>
      </c>
      <c r="B10" s="212" t="s">
        <v>682</v>
      </c>
      <c r="C10" s="213" t="s">
        <v>683</v>
      </c>
      <c r="D10" s="214">
        <v>41021</v>
      </c>
      <c r="E10" s="197" t="s">
        <v>602</v>
      </c>
      <c r="F10" s="240"/>
      <c r="G10" s="242"/>
      <c r="H10" s="239"/>
      <c r="I10" s="248" t="s">
        <v>746</v>
      </c>
      <c r="J10" s="160">
        <v>2</v>
      </c>
    </row>
    <row r="11" spans="1:216" ht="19.149999999999999" customHeight="1">
      <c r="A11" s="239">
        <v>3</v>
      </c>
      <c r="B11" s="188" t="s">
        <v>674</v>
      </c>
      <c r="C11" s="188" t="s">
        <v>675</v>
      </c>
      <c r="D11" s="253">
        <v>40946</v>
      </c>
      <c r="E11" s="191" t="s">
        <v>264</v>
      </c>
      <c r="F11" s="240"/>
      <c r="G11" s="239"/>
      <c r="H11" s="239"/>
      <c r="I11" s="247" t="s">
        <v>780</v>
      </c>
      <c r="J11" s="160">
        <v>3</v>
      </c>
    </row>
    <row r="12" spans="1:216" ht="19.149999999999999" customHeight="1">
      <c r="A12" s="239">
        <v>4</v>
      </c>
      <c r="B12" s="212" t="s">
        <v>676</v>
      </c>
      <c r="C12" s="213" t="s">
        <v>677</v>
      </c>
      <c r="D12" s="214">
        <v>41203</v>
      </c>
      <c r="E12" s="197" t="s">
        <v>475</v>
      </c>
      <c r="F12" s="240"/>
      <c r="G12" s="242"/>
      <c r="H12" s="239"/>
      <c r="I12" s="248" t="s">
        <v>743</v>
      </c>
      <c r="J12" s="160">
        <v>4</v>
      </c>
    </row>
    <row r="13" spans="1:216" ht="19.149999999999999" customHeight="1">
      <c r="A13" s="239">
        <v>5</v>
      </c>
      <c r="B13" s="212" t="s">
        <v>447</v>
      </c>
      <c r="C13" s="213" t="s">
        <v>781</v>
      </c>
      <c r="D13" s="228">
        <v>41163</v>
      </c>
      <c r="E13" s="197" t="s">
        <v>352</v>
      </c>
      <c r="F13" s="240"/>
      <c r="G13" s="239"/>
      <c r="H13" s="239"/>
      <c r="I13" s="247" t="s">
        <v>779</v>
      </c>
      <c r="J13" s="160">
        <v>5.5</v>
      </c>
    </row>
    <row r="14" spans="1:216" ht="19.149999999999999" customHeight="1">
      <c r="A14" s="239">
        <v>5</v>
      </c>
      <c r="B14" s="212" t="s">
        <v>777</v>
      </c>
      <c r="C14" s="213" t="s">
        <v>778</v>
      </c>
      <c r="D14" s="228">
        <v>41102</v>
      </c>
      <c r="E14" s="197" t="s">
        <v>775</v>
      </c>
      <c r="F14" s="240"/>
      <c r="G14" s="242"/>
      <c r="H14" s="239"/>
      <c r="I14" s="248" t="s">
        <v>779</v>
      </c>
      <c r="J14" s="160">
        <v>5.5</v>
      </c>
    </row>
    <row r="15" spans="1:216" ht="19.149999999999999" customHeight="1">
      <c r="A15" s="239">
        <v>7</v>
      </c>
      <c r="B15" s="215" t="s">
        <v>658</v>
      </c>
      <c r="C15" s="213" t="s">
        <v>859</v>
      </c>
      <c r="D15" s="225">
        <v>41094</v>
      </c>
      <c r="E15" s="217" t="s">
        <v>579</v>
      </c>
      <c r="F15" s="244"/>
      <c r="G15" s="240"/>
      <c r="H15" s="240"/>
      <c r="I15" s="249" t="s">
        <v>737</v>
      </c>
      <c r="J15" s="160">
        <v>7</v>
      </c>
    </row>
    <row r="16" spans="1:216" s="157" customFormat="1" ht="19.149999999999999" customHeight="1">
      <c r="A16" s="239">
        <v>8</v>
      </c>
      <c r="B16" s="222" t="s">
        <v>660</v>
      </c>
      <c r="C16" s="213" t="s">
        <v>661</v>
      </c>
      <c r="D16" s="216">
        <v>41041</v>
      </c>
      <c r="E16" s="217" t="s">
        <v>579</v>
      </c>
      <c r="F16" s="240"/>
      <c r="G16" s="240"/>
      <c r="H16" s="240"/>
      <c r="I16" s="249" t="s">
        <v>738</v>
      </c>
      <c r="J16" s="160">
        <v>8</v>
      </c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56"/>
      <c r="DA16" s="156"/>
      <c r="DB16" s="156"/>
      <c r="DC16" s="156"/>
      <c r="DD16" s="156"/>
      <c r="DE16" s="156"/>
      <c r="DF16" s="156"/>
      <c r="DG16" s="156"/>
      <c r="DH16" s="156"/>
      <c r="DI16" s="156"/>
      <c r="DJ16" s="156"/>
      <c r="DK16" s="156"/>
      <c r="DL16" s="156"/>
      <c r="DM16" s="156"/>
      <c r="DN16" s="156"/>
      <c r="DO16" s="156"/>
      <c r="DP16" s="156"/>
      <c r="DQ16" s="156"/>
      <c r="DR16" s="156"/>
      <c r="DS16" s="156"/>
      <c r="DT16" s="156"/>
      <c r="DU16" s="156"/>
      <c r="DV16" s="156"/>
      <c r="DW16" s="156"/>
      <c r="DX16" s="156"/>
      <c r="DY16" s="156"/>
      <c r="DZ16" s="156"/>
      <c r="EA16" s="156"/>
      <c r="EB16" s="156"/>
      <c r="EC16" s="156"/>
      <c r="ED16" s="156"/>
      <c r="EE16" s="156"/>
      <c r="EF16" s="156"/>
      <c r="EG16" s="156"/>
      <c r="EH16" s="156"/>
      <c r="EI16" s="156"/>
      <c r="EJ16" s="156"/>
      <c r="EK16" s="156"/>
      <c r="EL16" s="156"/>
      <c r="EM16" s="156"/>
      <c r="EN16" s="156"/>
      <c r="EO16" s="156"/>
      <c r="EP16" s="156"/>
      <c r="EQ16" s="156"/>
      <c r="ER16" s="156"/>
      <c r="ES16" s="156"/>
      <c r="ET16" s="156"/>
      <c r="EU16" s="156"/>
      <c r="EV16" s="156"/>
      <c r="EW16" s="156"/>
      <c r="EX16" s="156"/>
      <c r="EY16" s="156"/>
      <c r="EZ16" s="156"/>
      <c r="FA16" s="156"/>
      <c r="FB16" s="156"/>
      <c r="FC16" s="156"/>
      <c r="FD16" s="156"/>
      <c r="FE16" s="156"/>
      <c r="FF16" s="156"/>
      <c r="FG16" s="156"/>
      <c r="FH16" s="156"/>
      <c r="FI16" s="156"/>
      <c r="FJ16" s="156"/>
      <c r="FK16" s="156"/>
      <c r="FL16" s="156"/>
      <c r="FM16" s="156"/>
      <c r="FN16" s="156"/>
      <c r="FO16" s="156"/>
      <c r="FP16" s="156"/>
      <c r="FQ16" s="156"/>
      <c r="FR16" s="156"/>
      <c r="FS16" s="156"/>
      <c r="FT16" s="156"/>
      <c r="FU16" s="156"/>
      <c r="FV16" s="156"/>
    </row>
    <row r="17" spans="1:178" s="157" customFormat="1" ht="19.149999999999999" customHeight="1">
      <c r="A17" s="239">
        <v>9</v>
      </c>
      <c r="B17" s="212" t="s">
        <v>265</v>
      </c>
      <c r="C17" s="213" t="s">
        <v>684</v>
      </c>
      <c r="D17" s="221">
        <v>41156</v>
      </c>
      <c r="E17" s="197" t="s">
        <v>602</v>
      </c>
      <c r="F17" s="240"/>
      <c r="G17" s="242"/>
      <c r="H17" s="239"/>
      <c r="I17" s="248" t="s">
        <v>747</v>
      </c>
      <c r="J17" s="160">
        <v>9</v>
      </c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6"/>
      <c r="BX17" s="156"/>
      <c r="BY17" s="156"/>
      <c r="BZ17" s="156"/>
      <c r="CA17" s="156"/>
      <c r="CB17" s="156"/>
      <c r="CC17" s="156"/>
      <c r="CD17" s="156"/>
      <c r="CE17" s="156"/>
      <c r="CF17" s="156"/>
      <c r="CG17" s="156"/>
      <c r="CH17" s="156"/>
      <c r="CI17" s="156"/>
      <c r="CJ17" s="156"/>
      <c r="CK17" s="156"/>
      <c r="CL17" s="156"/>
      <c r="CM17" s="156"/>
      <c r="CN17" s="156"/>
      <c r="CO17" s="156"/>
      <c r="CP17" s="156"/>
      <c r="CQ17" s="156"/>
      <c r="CR17" s="156"/>
      <c r="CS17" s="156"/>
      <c r="CT17" s="156"/>
      <c r="CU17" s="156"/>
      <c r="CV17" s="156"/>
      <c r="CW17" s="156"/>
      <c r="CX17" s="156"/>
      <c r="CY17" s="156"/>
      <c r="CZ17" s="156"/>
      <c r="DA17" s="156"/>
      <c r="DB17" s="156"/>
      <c r="DC17" s="156"/>
      <c r="DD17" s="156"/>
      <c r="DE17" s="156"/>
      <c r="DF17" s="156"/>
      <c r="DG17" s="156"/>
      <c r="DH17" s="156"/>
      <c r="DI17" s="156"/>
      <c r="DJ17" s="156"/>
      <c r="DK17" s="156"/>
      <c r="DL17" s="156"/>
      <c r="DM17" s="156"/>
      <c r="DN17" s="156"/>
      <c r="DO17" s="156"/>
      <c r="DP17" s="156"/>
      <c r="DQ17" s="156"/>
      <c r="DR17" s="156"/>
      <c r="DS17" s="156"/>
      <c r="DT17" s="156"/>
      <c r="DU17" s="156"/>
      <c r="DV17" s="156"/>
      <c r="DW17" s="156"/>
      <c r="DX17" s="156"/>
      <c r="DY17" s="156"/>
      <c r="DZ17" s="156"/>
      <c r="EA17" s="156"/>
      <c r="EB17" s="156"/>
      <c r="EC17" s="156"/>
      <c r="ED17" s="156"/>
      <c r="EE17" s="156"/>
      <c r="EF17" s="156"/>
      <c r="EG17" s="156"/>
      <c r="EH17" s="156"/>
      <c r="EI17" s="156"/>
      <c r="EJ17" s="156"/>
      <c r="EK17" s="156"/>
      <c r="EL17" s="156"/>
      <c r="EM17" s="156"/>
      <c r="EN17" s="156"/>
      <c r="EO17" s="156"/>
      <c r="EP17" s="156"/>
      <c r="EQ17" s="156"/>
      <c r="ER17" s="156"/>
      <c r="ES17" s="156"/>
      <c r="ET17" s="156"/>
      <c r="EU17" s="156"/>
      <c r="EV17" s="156"/>
      <c r="EW17" s="156"/>
      <c r="EX17" s="156"/>
      <c r="EY17" s="156"/>
      <c r="EZ17" s="156"/>
      <c r="FA17" s="156"/>
      <c r="FB17" s="156"/>
      <c r="FC17" s="156"/>
      <c r="FD17" s="156"/>
      <c r="FE17" s="156"/>
      <c r="FF17" s="156"/>
      <c r="FG17" s="156"/>
      <c r="FH17" s="156"/>
      <c r="FI17" s="156"/>
      <c r="FJ17" s="156"/>
      <c r="FK17" s="156"/>
      <c r="FL17" s="156"/>
      <c r="FM17" s="156"/>
      <c r="FN17" s="156"/>
      <c r="FO17" s="156"/>
      <c r="FP17" s="156"/>
      <c r="FQ17" s="156"/>
      <c r="FR17" s="156"/>
      <c r="FS17" s="156"/>
      <c r="FT17" s="156"/>
      <c r="FU17" s="156"/>
      <c r="FV17" s="156"/>
    </row>
    <row r="18" spans="1:178" s="157" customFormat="1" ht="19.149999999999999" customHeight="1">
      <c r="A18" s="239">
        <v>10</v>
      </c>
      <c r="B18" s="215" t="s">
        <v>656</v>
      </c>
      <c r="C18" s="213" t="s">
        <v>657</v>
      </c>
      <c r="D18" s="216">
        <v>40987</v>
      </c>
      <c r="E18" s="217" t="s">
        <v>579</v>
      </c>
      <c r="F18" s="244"/>
      <c r="G18" s="245"/>
      <c r="H18" s="240"/>
      <c r="I18" s="246" t="s">
        <v>736</v>
      </c>
      <c r="J18" s="160">
        <v>10</v>
      </c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6"/>
      <c r="BR18" s="156"/>
      <c r="BS18" s="156"/>
      <c r="BT18" s="156"/>
      <c r="BU18" s="156"/>
      <c r="BV18" s="156"/>
      <c r="BW18" s="156"/>
      <c r="BX18" s="156"/>
      <c r="BY18" s="156"/>
      <c r="BZ18" s="156"/>
      <c r="CA18" s="156"/>
      <c r="CB18" s="156"/>
      <c r="CC18" s="156"/>
      <c r="CD18" s="156"/>
      <c r="CE18" s="156"/>
      <c r="CF18" s="156"/>
      <c r="CG18" s="156"/>
      <c r="CH18" s="156"/>
      <c r="CI18" s="156"/>
      <c r="CJ18" s="156"/>
      <c r="CK18" s="156"/>
      <c r="CL18" s="156"/>
      <c r="CM18" s="156"/>
      <c r="CN18" s="156"/>
      <c r="CO18" s="156"/>
      <c r="CP18" s="156"/>
      <c r="CQ18" s="156"/>
      <c r="CR18" s="156"/>
      <c r="CS18" s="156"/>
      <c r="CT18" s="156"/>
      <c r="CU18" s="156"/>
      <c r="CV18" s="156"/>
      <c r="CW18" s="156"/>
      <c r="CX18" s="156"/>
      <c r="CY18" s="156"/>
      <c r="CZ18" s="156"/>
      <c r="DA18" s="156"/>
      <c r="DB18" s="156"/>
      <c r="DC18" s="156"/>
      <c r="DD18" s="156"/>
      <c r="DE18" s="156"/>
      <c r="DF18" s="156"/>
      <c r="DG18" s="156"/>
      <c r="DH18" s="156"/>
      <c r="DI18" s="156"/>
      <c r="DJ18" s="156"/>
      <c r="DK18" s="156"/>
      <c r="DL18" s="156"/>
      <c r="DM18" s="156"/>
      <c r="DN18" s="156"/>
      <c r="DO18" s="156"/>
      <c r="DP18" s="156"/>
      <c r="DQ18" s="156"/>
      <c r="DR18" s="156"/>
      <c r="DS18" s="156"/>
      <c r="DT18" s="156"/>
      <c r="DU18" s="156"/>
      <c r="DV18" s="156"/>
      <c r="DW18" s="156"/>
      <c r="DX18" s="156"/>
      <c r="DY18" s="156"/>
      <c r="DZ18" s="156"/>
      <c r="EA18" s="156"/>
      <c r="EB18" s="156"/>
      <c r="EC18" s="156"/>
      <c r="ED18" s="156"/>
      <c r="EE18" s="156"/>
      <c r="EF18" s="156"/>
      <c r="EG18" s="156"/>
      <c r="EH18" s="156"/>
      <c r="EI18" s="156"/>
      <c r="EJ18" s="156"/>
      <c r="EK18" s="156"/>
      <c r="EL18" s="156"/>
      <c r="EM18" s="156"/>
      <c r="EN18" s="156"/>
      <c r="EO18" s="156"/>
      <c r="EP18" s="156"/>
      <c r="EQ18" s="156"/>
      <c r="ER18" s="156"/>
      <c r="ES18" s="156"/>
      <c r="ET18" s="156"/>
      <c r="EU18" s="156"/>
      <c r="EV18" s="156"/>
      <c r="EW18" s="156"/>
      <c r="EX18" s="156"/>
      <c r="EY18" s="156"/>
      <c r="EZ18" s="156"/>
      <c r="FA18" s="156"/>
      <c r="FB18" s="156"/>
      <c r="FC18" s="156"/>
      <c r="FD18" s="156"/>
      <c r="FE18" s="156"/>
      <c r="FF18" s="156"/>
      <c r="FG18" s="156"/>
      <c r="FH18" s="156"/>
      <c r="FI18" s="156"/>
      <c r="FJ18" s="156"/>
      <c r="FK18" s="156"/>
      <c r="FL18" s="156"/>
      <c r="FM18" s="156"/>
      <c r="FN18" s="156"/>
      <c r="FO18" s="156"/>
      <c r="FP18" s="156"/>
      <c r="FQ18" s="156"/>
      <c r="FR18" s="156"/>
      <c r="FS18" s="156"/>
      <c r="FT18" s="156"/>
      <c r="FU18" s="156"/>
      <c r="FV18" s="156"/>
    </row>
    <row r="19" spans="1:178" s="157" customFormat="1" ht="19.149999999999999" customHeight="1">
      <c r="A19" s="239">
        <v>11</v>
      </c>
      <c r="B19" s="188" t="s">
        <v>671</v>
      </c>
      <c r="C19" s="188" t="s">
        <v>672</v>
      </c>
      <c r="D19" s="190" t="s">
        <v>673</v>
      </c>
      <c r="E19" s="191" t="s">
        <v>670</v>
      </c>
      <c r="F19" s="243"/>
      <c r="G19" s="239"/>
      <c r="H19" s="239"/>
      <c r="I19" s="248" t="s">
        <v>742</v>
      </c>
      <c r="J19" s="160">
        <v>11</v>
      </c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156"/>
      <c r="CX19" s="156"/>
      <c r="CY19" s="156"/>
      <c r="CZ19" s="156"/>
      <c r="DA19" s="156"/>
      <c r="DB19" s="156"/>
      <c r="DC19" s="156"/>
      <c r="DD19" s="156"/>
      <c r="DE19" s="156"/>
      <c r="DF19" s="156"/>
      <c r="DG19" s="156"/>
      <c r="DH19" s="156"/>
      <c r="DI19" s="156"/>
      <c r="DJ19" s="156"/>
      <c r="DK19" s="156"/>
      <c r="DL19" s="156"/>
      <c r="DM19" s="156"/>
      <c r="DN19" s="156"/>
      <c r="DO19" s="156"/>
      <c r="DP19" s="156"/>
      <c r="DQ19" s="156"/>
      <c r="DR19" s="156"/>
      <c r="DS19" s="156"/>
      <c r="DT19" s="156"/>
      <c r="DU19" s="156"/>
      <c r="DV19" s="156"/>
      <c r="DW19" s="156"/>
      <c r="DX19" s="156"/>
      <c r="DY19" s="156"/>
      <c r="DZ19" s="156"/>
      <c r="EA19" s="156"/>
      <c r="EB19" s="156"/>
      <c r="EC19" s="156"/>
      <c r="ED19" s="156"/>
      <c r="EE19" s="156"/>
      <c r="EF19" s="156"/>
      <c r="EG19" s="156"/>
      <c r="EH19" s="156"/>
      <c r="EI19" s="156"/>
      <c r="EJ19" s="156"/>
      <c r="EK19" s="156"/>
      <c r="EL19" s="156"/>
      <c r="EM19" s="156"/>
      <c r="EN19" s="156"/>
      <c r="EO19" s="156"/>
      <c r="EP19" s="156"/>
      <c r="EQ19" s="156"/>
      <c r="ER19" s="156"/>
      <c r="ES19" s="156"/>
      <c r="ET19" s="156"/>
      <c r="EU19" s="156"/>
      <c r="EV19" s="156"/>
      <c r="EW19" s="156"/>
      <c r="EX19" s="156"/>
      <c r="EY19" s="156"/>
      <c r="EZ19" s="156"/>
      <c r="FA19" s="156"/>
      <c r="FB19" s="156"/>
      <c r="FC19" s="156"/>
      <c r="FD19" s="156"/>
      <c r="FE19" s="156"/>
      <c r="FF19" s="156"/>
      <c r="FG19" s="156"/>
      <c r="FH19" s="156"/>
      <c r="FI19" s="156"/>
      <c r="FJ19" s="156"/>
      <c r="FK19" s="156"/>
      <c r="FL19" s="156"/>
      <c r="FM19" s="156"/>
      <c r="FN19" s="156"/>
      <c r="FO19" s="156"/>
      <c r="FP19" s="156"/>
      <c r="FQ19" s="156"/>
      <c r="FR19" s="156"/>
      <c r="FS19" s="156"/>
      <c r="FT19" s="156"/>
      <c r="FU19" s="156"/>
      <c r="FV19" s="156"/>
    </row>
    <row r="20" spans="1:178" s="157" customFormat="1" ht="19.149999999999999" customHeight="1">
      <c r="A20" s="239">
        <v>12</v>
      </c>
      <c r="B20" s="188" t="s">
        <v>664</v>
      </c>
      <c r="C20" s="188" t="s">
        <v>665</v>
      </c>
      <c r="D20" s="190" t="s">
        <v>666</v>
      </c>
      <c r="E20" s="191" t="s">
        <v>589</v>
      </c>
      <c r="F20" s="240"/>
      <c r="G20" s="242"/>
      <c r="H20" s="239"/>
      <c r="I20" s="248" t="s">
        <v>740</v>
      </c>
      <c r="J20" s="160">
        <v>12</v>
      </c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156"/>
      <c r="BY20" s="156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6"/>
      <c r="CT20" s="156"/>
      <c r="CU20" s="156"/>
      <c r="CV20" s="156"/>
      <c r="CW20" s="156"/>
      <c r="CX20" s="156"/>
      <c r="CY20" s="156"/>
      <c r="CZ20" s="156"/>
      <c r="DA20" s="156"/>
      <c r="DB20" s="156"/>
      <c r="DC20" s="156"/>
      <c r="DD20" s="156"/>
      <c r="DE20" s="156"/>
      <c r="DF20" s="156"/>
      <c r="DG20" s="156"/>
      <c r="DH20" s="156"/>
      <c r="DI20" s="156"/>
      <c r="DJ20" s="156"/>
      <c r="DK20" s="156"/>
      <c r="DL20" s="156"/>
      <c r="DM20" s="156"/>
      <c r="DN20" s="156"/>
      <c r="DO20" s="156"/>
      <c r="DP20" s="156"/>
      <c r="DQ20" s="156"/>
      <c r="DR20" s="156"/>
      <c r="DS20" s="156"/>
      <c r="DT20" s="156"/>
      <c r="DU20" s="156"/>
      <c r="DV20" s="156"/>
      <c r="DW20" s="156"/>
      <c r="DX20" s="156"/>
      <c r="DY20" s="156"/>
      <c r="DZ20" s="156"/>
      <c r="EA20" s="156"/>
      <c r="EB20" s="156"/>
      <c r="EC20" s="156"/>
      <c r="ED20" s="156"/>
      <c r="EE20" s="156"/>
      <c r="EF20" s="156"/>
      <c r="EG20" s="156"/>
      <c r="EH20" s="156"/>
      <c r="EI20" s="156"/>
      <c r="EJ20" s="156"/>
      <c r="EK20" s="156"/>
      <c r="EL20" s="156"/>
      <c r="EM20" s="156"/>
      <c r="EN20" s="156"/>
      <c r="EO20" s="156"/>
      <c r="EP20" s="156"/>
      <c r="EQ20" s="156"/>
      <c r="ER20" s="156"/>
      <c r="ES20" s="156"/>
      <c r="ET20" s="156"/>
      <c r="EU20" s="156"/>
      <c r="EV20" s="156"/>
      <c r="EW20" s="156"/>
      <c r="EX20" s="156"/>
      <c r="EY20" s="156"/>
      <c r="EZ20" s="156"/>
      <c r="FA20" s="156"/>
      <c r="FB20" s="156"/>
      <c r="FC20" s="156"/>
      <c r="FD20" s="156"/>
      <c r="FE20" s="156"/>
      <c r="FF20" s="156"/>
      <c r="FG20" s="156"/>
      <c r="FH20" s="156"/>
      <c r="FI20" s="156"/>
      <c r="FJ20" s="156"/>
      <c r="FK20" s="156"/>
      <c r="FL20" s="156"/>
      <c r="FM20" s="156"/>
      <c r="FN20" s="156"/>
      <c r="FO20" s="156"/>
      <c r="FP20" s="156"/>
      <c r="FQ20" s="156"/>
      <c r="FR20" s="156"/>
      <c r="FS20" s="156"/>
      <c r="FT20" s="156"/>
      <c r="FU20" s="156"/>
      <c r="FV20" s="156"/>
    </row>
    <row r="21" spans="1:178" ht="19.149999999999999" customHeight="1">
      <c r="A21" s="239">
        <v>13</v>
      </c>
      <c r="B21" s="222" t="s">
        <v>654</v>
      </c>
      <c r="C21" s="213" t="s">
        <v>655</v>
      </c>
      <c r="D21" s="216">
        <v>41106</v>
      </c>
      <c r="E21" s="217" t="s">
        <v>579</v>
      </c>
      <c r="F21" s="240"/>
      <c r="G21" s="240"/>
      <c r="H21" s="240"/>
      <c r="I21" s="254" t="s">
        <v>735</v>
      </c>
      <c r="J21" s="160">
        <v>13</v>
      </c>
    </row>
    <row r="22" spans="1:178" ht="19.149999999999999" customHeight="1">
      <c r="A22" s="239">
        <v>14</v>
      </c>
      <c r="B22" s="212" t="s">
        <v>374</v>
      </c>
      <c r="C22" s="213" t="s">
        <v>782</v>
      </c>
      <c r="D22" s="220">
        <v>40949</v>
      </c>
      <c r="E22" s="197" t="s">
        <v>352</v>
      </c>
      <c r="F22" s="240"/>
      <c r="G22" s="242"/>
      <c r="H22" s="239"/>
      <c r="I22" s="248" t="s">
        <v>783</v>
      </c>
      <c r="J22" s="160">
        <v>14</v>
      </c>
    </row>
    <row r="23" spans="1:178" ht="19.149999999999999" customHeight="1">
      <c r="A23" s="239">
        <v>15</v>
      </c>
      <c r="B23" s="212" t="s">
        <v>680</v>
      </c>
      <c r="C23" s="213" t="s">
        <v>681</v>
      </c>
      <c r="D23" s="221">
        <v>41155</v>
      </c>
      <c r="E23" s="197" t="s">
        <v>475</v>
      </c>
      <c r="F23" s="240"/>
      <c r="G23" s="239"/>
      <c r="H23" s="239"/>
      <c r="I23" s="247" t="s">
        <v>745</v>
      </c>
      <c r="J23" s="160">
        <v>15</v>
      </c>
    </row>
    <row r="24" spans="1:178" ht="19.149999999999999" customHeight="1">
      <c r="A24" s="239">
        <v>16</v>
      </c>
      <c r="B24" s="212" t="s">
        <v>678</v>
      </c>
      <c r="C24" s="213" t="s">
        <v>679</v>
      </c>
      <c r="D24" s="214">
        <v>41133</v>
      </c>
      <c r="E24" s="197" t="s">
        <v>475</v>
      </c>
      <c r="F24" s="240"/>
      <c r="G24" s="242"/>
      <c r="H24" s="239"/>
      <c r="I24" s="248" t="s">
        <v>744</v>
      </c>
      <c r="J24" s="160">
        <v>16</v>
      </c>
    </row>
    <row r="25" spans="1:178" ht="19.149999999999999" customHeight="1">
      <c r="A25" s="239">
        <v>17</v>
      </c>
      <c r="B25" s="212" t="s">
        <v>687</v>
      </c>
      <c r="C25" s="213" t="s">
        <v>688</v>
      </c>
      <c r="D25" s="228">
        <v>41159</v>
      </c>
      <c r="E25" s="197" t="s">
        <v>605</v>
      </c>
      <c r="F25" s="240"/>
      <c r="G25" s="239"/>
      <c r="H25" s="239"/>
      <c r="I25" s="247" t="s">
        <v>749</v>
      </c>
      <c r="J25" s="160">
        <v>17</v>
      </c>
    </row>
    <row r="26" spans="1:178" ht="19.149999999999999" customHeight="1">
      <c r="A26" s="239">
        <v>18</v>
      </c>
      <c r="B26" s="212" t="s">
        <v>685</v>
      </c>
      <c r="C26" s="213" t="s">
        <v>686</v>
      </c>
      <c r="D26" s="214">
        <v>41021</v>
      </c>
      <c r="E26" s="197" t="s">
        <v>602</v>
      </c>
      <c r="F26" s="240"/>
      <c r="G26" s="242"/>
      <c r="H26" s="239"/>
      <c r="I26" s="248" t="s">
        <v>748</v>
      </c>
      <c r="J26" s="160">
        <v>18</v>
      </c>
    </row>
    <row r="27" spans="1:178" ht="19.149999999999999" customHeight="1">
      <c r="A27" s="239">
        <v>19</v>
      </c>
      <c r="B27" s="222" t="s">
        <v>662</v>
      </c>
      <c r="C27" s="213" t="s">
        <v>663</v>
      </c>
      <c r="D27" s="225">
        <v>41087</v>
      </c>
      <c r="E27" s="217" t="s">
        <v>581</v>
      </c>
      <c r="F27" s="244"/>
      <c r="G27" s="240"/>
      <c r="H27" s="240"/>
      <c r="I27" s="249" t="s">
        <v>739</v>
      </c>
      <c r="J27" s="160">
        <v>19</v>
      </c>
    </row>
    <row r="28" spans="1:178" ht="19.149999999999999" customHeight="1">
      <c r="A28" s="239">
        <v>20</v>
      </c>
      <c r="B28" s="188" t="s">
        <v>667</v>
      </c>
      <c r="C28" s="188" t="s">
        <v>668</v>
      </c>
      <c r="D28" s="209" t="s">
        <v>669</v>
      </c>
      <c r="E28" s="191" t="s">
        <v>670</v>
      </c>
      <c r="F28" s="240"/>
      <c r="G28" s="242"/>
      <c r="H28" s="239"/>
      <c r="I28" s="248" t="s">
        <v>741</v>
      </c>
      <c r="J28" s="160">
        <v>20</v>
      </c>
    </row>
  </sheetData>
  <sortState ref="A9:J28">
    <sortCondition descending="1" ref="I9:I28"/>
  </sortState>
  <mergeCells count="3">
    <mergeCell ref="B4:E4"/>
    <mergeCell ref="B5:D5"/>
    <mergeCell ref="F7:H7"/>
  </mergeCells>
  <phoneticPr fontId="13" type="noConversion"/>
  <pageMargins left="0.74803149606299213" right="0" top="0" bottom="0" header="0" footer="0"/>
  <pageSetup paperSize="9" orientation="landscape" r:id="rId1"/>
  <headerFooter alignWithMargins="0">
    <oddHeader>&amp;L&amp;C&amp;R</oddHeader>
    <oddFooter>&amp;L&amp;C&amp;R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H28"/>
  <sheetViews>
    <sheetView workbookViewId="0">
      <selection activeCell="C14" sqref="C14"/>
    </sheetView>
  </sheetViews>
  <sheetFormatPr defaultColWidth="11.42578125" defaultRowHeight="15.75"/>
  <cols>
    <col min="1" max="1" width="6.42578125" style="269" customWidth="1"/>
    <col min="2" max="3" width="16" style="269" customWidth="1"/>
    <col min="4" max="4" width="13.140625" style="271" customWidth="1"/>
    <col min="5" max="5" width="19.28515625" style="271" customWidth="1"/>
    <col min="6" max="6" width="7.7109375" style="271" hidden="1" customWidth="1"/>
    <col min="7" max="7" width="8.140625" style="271" hidden="1" customWidth="1"/>
    <col min="8" max="8" width="8.28515625" style="271" hidden="1" customWidth="1"/>
    <col min="9" max="9" width="9.85546875" style="271" customWidth="1"/>
    <col min="10" max="10" width="11.42578125" style="269" customWidth="1"/>
    <col min="11" max="216" width="11.42578125" style="271" customWidth="1"/>
    <col min="217" max="16384" width="11.42578125" style="272"/>
  </cols>
  <sheetData>
    <row r="1" spans="1:216" ht="18.75" customHeight="1">
      <c r="D1" s="262"/>
      <c r="E1" s="269"/>
      <c r="F1" s="262"/>
      <c r="G1" s="269"/>
      <c r="H1" s="269"/>
      <c r="GP1" s="272"/>
      <c r="GQ1" s="272"/>
      <c r="GR1" s="272"/>
      <c r="GS1" s="272"/>
      <c r="GT1" s="272"/>
      <c r="GU1" s="272"/>
      <c r="GV1" s="272"/>
      <c r="GW1" s="272"/>
      <c r="GX1" s="272"/>
      <c r="GY1" s="272"/>
      <c r="GZ1" s="272"/>
      <c r="HA1" s="272"/>
      <c r="HB1" s="272"/>
      <c r="HC1" s="272"/>
      <c r="HD1" s="272"/>
      <c r="HE1" s="272"/>
      <c r="HF1" s="272"/>
      <c r="HG1" s="272"/>
      <c r="HH1" s="272"/>
    </row>
    <row r="2" spans="1:216" ht="18.75" customHeight="1">
      <c r="B2" s="262" t="s">
        <v>610</v>
      </c>
      <c r="C2" s="262"/>
      <c r="D2" s="269"/>
      <c r="E2" s="262"/>
      <c r="F2" s="269"/>
      <c r="G2" s="262"/>
      <c r="H2" s="269"/>
      <c r="GO2" s="272"/>
      <c r="GP2" s="272"/>
      <c r="GQ2" s="272"/>
      <c r="GR2" s="272"/>
      <c r="GS2" s="272"/>
      <c r="GT2" s="272"/>
      <c r="GU2" s="272"/>
      <c r="GV2" s="272"/>
      <c r="GW2" s="272"/>
      <c r="GX2" s="272"/>
      <c r="GY2" s="272"/>
      <c r="GZ2" s="272"/>
      <c r="HA2" s="272"/>
      <c r="HB2" s="272"/>
      <c r="HC2" s="272"/>
      <c r="HD2" s="272"/>
      <c r="HE2" s="272"/>
      <c r="HF2" s="272"/>
      <c r="HG2" s="272"/>
      <c r="HH2" s="272"/>
    </row>
    <row r="3" spans="1:216" ht="18.75" customHeight="1">
      <c r="B3" s="262"/>
      <c r="C3" s="262"/>
      <c r="D3" s="269"/>
      <c r="E3" s="262"/>
      <c r="F3" s="269"/>
      <c r="G3" s="262"/>
      <c r="H3" s="269"/>
      <c r="GO3" s="272"/>
      <c r="GP3" s="272"/>
      <c r="GQ3" s="272"/>
      <c r="GR3" s="272"/>
      <c r="GS3" s="272"/>
      <c r="GT3" s="272"/>
      <c r="GU3" s="272"/>
      <c r="GV3" s="272"/>
      <c r="GW3" s="272"/>
      <c r="GX3" s="272"/>
      <c r="GY3" s="272"/>
      <c r="GZ3" s="272"/>
      <c r="HA3" s="272"/>
      <c r="HB3" s="272"/>
      <c r="HC3" s="272"/>
      <c r="HD3" s="272"/>
      <c r="HE3" s="272"/>
      <c r="HF3" s="272"/>
      <c r="HG3" s="272"/>
      <c r="HH3" s="272"/>
    </row>
    <row r="4" spans="1:216">
      <c r="B4" s="344" t="s">
        <v>609</v>
      </c>
      <c r="C4" s="344"/>
      <c r="D4" s="344"/>
      <c r="E4" s="344"/>
      <c r="F4" s="262" t="s">
        <v>3</v>
      </c>
      <c r="H4" s="269"/>
      <c r="I4" s="262" t="s">
        <v>3</v>
      </c>
      <c r="GO4" s="272"/>
      <c r="GP4" s="272"/>
      <c r="GQ4" s="272"/>
      <c r="GR4" s="272"/>
      <c r="GS4" s="272"/>
      <c r="GT4" s="272"/>
      <c r="GU4" s="272"/>
      <c r="GV4" s="272"/>
      <c r="GW4" s="272"/>
      <c r="GX4" s="272"/>
      <c r="GY4" s="272"/>
      <c r="GZ4" s="272"/>
      <c r="HA4" s="272"/>
      <c r="HB4" s="272"/>
      <c r="HC4" s="272"/>
      <c r="HD4" s="272"/>
      <c r="HE4" s="272"/>
      <c r="HF4" s="272"/>
      <c r="HG4" s="272"/>
      <c r="HH4" s="272"/>
    </row>
    <row r="5" spans="1:216">
      <c r="B5" s="344"/>
      <c r="C5" s="344"/>
      <c r="D5" s="344"/>
      <c r="E5" s="262"/>
      <c r="G5" s="269"/>
      <c r="H5" s="269"/>
      <c r="GP5" s="272"/>
      <c r="GQ5" s="272"/>
      <c r="GR5" s="272"/>
      <c r="GS5" s="272"/>
      <c r="GT5" s="272"/>
      <c r="GU5" s="272"/>
      <c r="GV5" s="272"/>
      <c r="GW5" s="272"/>
      <c r="GX5" s="272"/>
      <c r="GY5" s="272"/>
      <c r="GZ5" s="272"/>
      <c r="HA5" s="272"/>
      <c r="HB5" s="272"/>
      <c r="HC5" s="272"/>
      <c r="HD5" s="272"/>
      <c r="HE5" s="272"/>
      <c r="HF5" s="272"/>
      <c r="HG5" s="272"/>
      <c r="HH5" s="272"/>
    </row>
    <row r="6" spans="1:216" ht="18.75" customHeight="1">
      <c r="B6" s="262" t="s">
        <v>728</v>
      </c>
      <c r="C6" s="262"/>
      <c r="D6" s="269"/>
      <c r="F6" s="293"/>
      <c r="G6" s="293"/>
      <c r="H6" s="293"/>
      <c r="I6" s="293"/>
      <c r="FW6" s="272"/>
      <c r="FX6" s="272"/>
      <c r="FY6" s="272"/>
      <c r="FZ6" s="272"/>
      <c r="GA6" s="272"/>
      <c r="GB6" s="272"/>
      <c r="GC6" s="272"/>
      <c r="GD6" s="272"/>
      <c r="GE6" s="272"/>
      <c r="GF6" s="272"/>
      <c r="GG6" s="272"/>
      <c r="GH6" s="272"/>
      <c r="GI6" s="272"/>
      <c r="GJ6" s="272"/>
      <c r="GK6" s="272"/>
      <c r="GL6" s="272"/>
      <c r="GM6" s="272"/>
      <c r="GN6" s="272"/>
      <c r="GO6" s="272"/>
      <c r="GP6" s="272"/>
      <c r="GQ6" s="272"/>
      <c r="GR6" s="272"/>
      <c r="GS6" s="272"/>
      <c r="GT6" s="272"/>
      <c r="GU6" s="272"/>
      <c r="GV6" s="272"/>
      <c r="GW6" s="272"/>
      <c r="GX6" s="272"/>
      <c r="GY6" s="272"/>
      <c r="GZ6" s="272"/>
      <c r="HA6" s="272"/>
      <c r="HB6" s="272"/>
      <c r="HC6" s="272"/>
      <c r="HD6" s="272"/>
      <c r="HE6" s="272"/>
      <c r="HF6" s="272"/>
      <c r="HG6" s="272"/>
      <c r="HH6" s="272"/>
    </row>
    <row r="7" spans="1:216" ht="15.75" customHeight="1">
      <c r="B7" s="271"/>
      <c r="C7" s="271"/>
      <c r="D7" s="269"/>
      <c r="E7" s="294"/>
      <c r="F7" s="353" t="s">
        <v>124</v>
      </c>
      <c r="G7" s="354"/>
      <c r="H7" s="355"/>
      <c r="I7" s="293"/>
      <c r="FW7" s="272"/>
      <c r="FX7" s="272"/>
      <c r="FY7" s="272"/>
      <c r="FZ7" s="272"/>
      <c r="GA7" s="272"/>
      <c r="GB7" s="272"/>
      <c r="GC7" s="272"/>
      <c r="GD7" s="272"/>
      <c r="GE7" s="272"/>
      <c r="GF7" s="272"/>
      <c r="GG7" s="272"/>
      <c r="GH7" s="272"/>
      <c r="GI7" s="272"/>
      <c r="GJ7" s="272"/>
      <c r="GK7" s="272"/>
      <c r="GL7" s="272"/>
      <c r="GM7" s="272"/>
      <c r="GN7" s="272"/>
      <c r="GO7" s="272"/>
      <c r="GP7" s="272"/>
      <c r="GQ7" s="272"/>
      <c r="GR7" s="272"/>
      <c r="GS7" s="272"/>
      <c r="GT7" s="272"/>
      <c r="GU7" s="272"/>
      <c r="GV7" s="272"/>
      <c r="GW7" s="272"/>
      <c r="GX7" s="272"/>
      <c r="GY7" s="272"/>
      <c r="GZ7" s="272"/>
      <c r="HA7" s="272"/>
      <c r="HB7" s="272"/>
      <c r="HC7" s="272"/>
      <c r="HD7" s="272"/>
      <c r="HE7" s="272"/>
      <c r="HF7" s="272"/>
      <c r="HG7" s="272"/>
      <c r="HH7" s="272"/>
    </row>
    <row r="8" spans="1:216" ht="15.75" customHeight="1" thickBot="1">
      <c r="A8" s="295" t="s">
        <v>274</v>
      </c>
      <c r="B8" s="296" t="s">
        <v>568</v>
      </c>
      <c r="C8" s="296" t="s">
        <v>569</v>
      </c>
      <c r="D8" s="297" t="s">
        <v>114</v>
      </c>
      <c r="E8" s="298" t="s">
        <v>565</v>
      </c>
      <c r="F8" s="298" t="s">
        <v>0</v>
      </c>
      <c r="G8" s="298" t="s">
        <v>1</v>
      </c>
      <c r="H8" s="298" t="s">
        <v>2</v>
      </c>
      <c r="I8" s="297" t="s">
        <v>281</v>
      </c>
      <c r="J8" s="297" t="s">
        <v>113</v>
      </c>
      <c r="FW8" s="272"/>
      <c r="FX8" s="272"/>
      <c r="FY8" s="272"/>
      <c r="FZ8" s="272"/>
      <c r="GA8" s="272"/>
      <c r="GB8" s="272"/>
      <c r="GC8" s="272"/>
      <c r="GD8" s="272"/>
      <c r="GE8" s="272"/>
      <c r="GF8" s="272"/>
      <c r="GG8" s="272"/>
      <c r="GH8" s="272"/>
      <c r="GI8" s="272"/>
      <c r="GJ8" s="272"/>
      <c r="GK8" s="272"/>
      <c r="GL8" s="272"/>
      <c r="GM8" s="272"/>
      <c r="GN8" s="272"/>
      <c r="GO8" s="272"/>
      <c r="GP8" s="272"/>
      <c r="GQ8" s="272"/>
      <c r="GR8" s="272"/>
      <c r="GS8" s="272"/>
      <c r="GT8" s="272"/>
      <c r="GU8" s="272"/>
      <c r="GV8" s="272"/>
      <c r="GW8" s="272"/>
      <c r="GX8" s="272"/>
      <c r="GY8" s="272"/>
      <c r="GZ8" s="272"/>
      <c r="HA8" s="272"/>
      <c r="HB8" s="272"/>
      <c r="HC8" s="272"/>
      <c r="HD8" s="272"/>
      <c r="HE8" s="272"/>
      <c r="HF8" s="272"/>
      <c r="HG8" s="272"/>
      <c r="HH8" s="272"/>
    </row>
    <row r="9" spans="1:216" ht="18.95" customHeight="1" thickTop="1">
      <c r="A9" s="299">
        <v>1</v>
      </c>
      <c r="B9" s="189" t="s">
        <v>674</v>
      </c>
      <c r="C9" s="189" t="s">
        <v>675</v>
      </c>
      <c r="D9" s="261">
        <v>40946</v>
      </c>
      <c r="E9" s="264" t="s">
        <v>264</v>
      </c>
      <c r="F9" s="300"/>
      <c r="G9" s="299"/>
      <c r="H9" s="299"/>
      <c r="I9" s="301">
        <v>2.0099999999999998</v>
      </c>
      <c r="J9" s="299">
        <v>1</v>
      </c>
      <c r="FW9" s="272"/>
      <c r="FX9" s="272"/>
      <c r="FY9" s="272"/>
      <c r="FZ9" s="272"/>
      <c r="GA9" s="272"/>
      <c r="GB9" s="272"/>
      <c r="GC9" s="272"/>
      <c r="GD9" s="272"/>
      <c r="GE9" s="272"/>
      <c r="GF9" s="272"/>
      <c r="GG9" s="272"/>
      <c r="GH9" s="272"/>
      <c r="GI9" s="272"/>
      <c r="GJ9" s="272"/>
      <c r="GK9" s="272"/>
      <c r="GL9" s="272"/>
      <c r="GM9" s="272"/>
      <c r="GN9" s="272"/>
      <c r="GO9" s="272"/>
      <c r="GP9" s="272"/>
      <c r="GQ9" s="272"/>
      <c r="GR9" s="272"/>
      <c r="GS9" s="272"/>
      <c r="GT9" s="272"/>
      <c r="GU9" s="272"/>
      <c r="GV9" s="272"/>
      <c r="GW9" s="272"/>
      <c r="GX9" s="272"/>
      <c r="GY9" s="272"/>
      <c r="GZ9" s="272"/>
      <c r="HA9" s="272"/>
      <c r="HB9" s="272"/>
      <c r="HC9" s="272"/>
      <c r="HD9" s="272"/>
      <c r="HE9" s="272"/>
      <c r="HF9" s="272"/>
      <c r="HG9" s="272"/>
      <c r="HH9" s="272"/>
    </row>
    <row r="10" spans="1:216" ht="18.95" customHeight="1">
      <c r="A10" s="299">
        <v>2</v>
      </c>
      <c r="B10" s="195" t="s">
        <v>682</v>
      </c>
      <c r="C10" s="182" t="s">
        <v>683</v>
      </c>
      <c r="D10" s="206">
        <v>41021</v>
      </c>
      <c r="E10" s="265" t="s">
        <v>602</v>
      </c>
      <c r="F10" s="300"/>
      <c r="G10" s="309"/>
      <c r="H10" s="299"/>
      <c r="I10" s="306">
        <v>1.95</v>
      </c>
      <c r="J10" s="299">
        <v>2</v>
      </c>
      <c r="FW10" s="272"/>
      <c r="FX10" s="272"/>
      <c r="FY10" s="272"/>
      <c r="FZ10" s="272"/>
      <c r="GA10" s="272"/>
      <c r="GB10" s="272"/>
      <c r="GC10" s="272"/>
      <c r="GD10" s="272"/>
      <c r="GE10" s="272"/>
      <c r="GF10" s="272"/>
      <c r="GG10" s="272"/>
      <c r="GH10" s="272"/>
      <c r="GI10" s="272"/>
      <c r="GJ10" s="272"/>
      <c r="GK10" s="272"/>
      <c r="GL10" s="272"/>
      <c r="GM10" s="272"/>
      <c r="GN10" s="272"/>
      <c r="GO10" s="272"/>
      <c r="GP10" s="272"/>
      <c r="GQ10" s="272"/>
      <c r="GR10" s="272"/>
      <c r="GS10" s="272"/>
      <c r="GT10" s="272"/>
      <c r="GU10" s="272"/>
      <c r="GV10" s="272"/>
      <c r="GW10" s="272"/>
      <c r="GX10" s="272"/>
      <c r="GY10" s="272"/>
      <c r="GZ10" s="272"/>
      <c r="HA10" s="272"/>
      <c r="HB10" s="272"/>
      <c r="HC10" s="272"/>
      <c r="HD10" s="272"/>
      <c r="HE10" s="272"/>
      <c r="HF10" s="272"/>
      <c r="HG10" s="272"/>
      <c r="HH10" s="272"/>
    </row>
    <row r="11" spans="1:216" ht="18.95" customHeight="1">
      <c r="A11" s="299">
        <v>3</v>
      </c>
      <c r="B11" s="195" t="s">
        <v>773</v>
      </c>
      <c r="C11" s="182" t="s">
        <v>774</v>
      </c>
      <c r="D11" s="198">
        <v>41163</v>
      </c>
      <c r="E11" s="265" t="s">
        <v>775</v>
      </c>
      <c r="F11" s="300"/>
      <c r="G11" s="309"/>
      <c r="H11" s="299"/>
      <c r="I11" s="306">
        <v>1.93</v>
      </c>
      <c r="J11" s="299">
        <v>3</v>
      </c>
      <c r="FW11" s="272"/>
      <c r="FX11" s="272"/>
      <c r="FY11" s="272"/>
      <c r="FZ11" s="272"/>
      <c r="GA11" s="272"/>
      <c r="GB11" s="272"/>
      <c r="GC11" s="272"/>
      <c r="GD11" s="272"/>
      <c r="GE11" s="272"/>
      <c r="GF11" s="272"/>
      <c r="GG11" s="272"/>
      <c r="GH11" s="272"/>
      <c r="GI11" s="272"/>
      <c r="GJ11" s="272"/>
      <c r="GK11" s="272"/>
      <c r="GL11" s="272"/>
      <c r="GM11" s="272"/>
      <c r="GN11" s="272"/>
      <c r="GO11" s="272"/>
      <c r="GP11" s="272"/>
      <c r="GQ11" s="272"/>
      <c r="GR11" s="272"/>
      <c r="GS11" s="272"/>
      <c r="GT11" s="272"/>
      <c r="GU11" s="272"/>
      <c r="GV11" s="272"/>
      <c r="GW11" s="272"/>
      <c r="GX11" s="272"/>
      <c r="GY11" s="272"/>
      <c r="GZ11" s="272"/>
      <c r="HA11" s="272"/>
      <c r="HB11" s="272"/>
      <c r="HC11" s="272"/>
      <c r="HD11" s="272"/>
      <c r="HE11" s="272"/>
      <c r="HF11" s="272"/>
      <c r="HG11" s="272"/>
      <c r="HH11" s="272"/>
    </row>
    <row r="12" spans="1:216" ht="18.95" customHeight="1">
      <c r="A12" s="299">
        <v>4</v>
      </c>
      <c r="B12" s="195" t="s">
        <v>680</v>
      </c>
      <c r="C12" s="182" t="s">
        <v>681</v>
      </c>
      <c r="D12" s="206">
        <v>41155</v>
      </c>
      <c r="E12" s="265" t="s">
        <v>475</v>
      </c>
      <c r="F12" s="305"/>
      <c r="G12" s="299"/>
      <c r="H12" s="299"/>
      <c r="I12" s="306">
        <v>1.89</v>
      </c>
      <c r="J12" s="299">
        <v>4</v>
      </c>
      <c r="FW12" s="272"/>
      <c r="FX12" s="272"/>
      <c r="FY12" s="272"/>
      <c r="FZ12" s="272"/>
      <c r="GA12" s="272"/>
      <c r="GB12" s="272"/>
      <c r="GC12" s="272"/>
      <c r="GD12" s="272"/>
      <c r="GE12" s="272"/>
      <c r="GF12" s="272"/>
      <c r="GG12" s="272"/>
      <c r="GH12" s="272"/>
      <c r="GI12" s="272"/>
      <c r="GJ12" s="272"/>
      <c r="GK12" s="272"/>
      <c r="GL12" s="272"/>
      <c r="GM12" s="272"/>
      <c r="GN12" s="272"/>
      <c r="GO12" s="272"/>
      <c r="GP12" s="272"/>
      <c r="GQ12" s="272"/>
      <c r="GR12" s="272"/>
      <c r="GS12" s="272"/>
      <c r="GT12" s="272"/>
      <c r="GU12" s="272"/>
      <c r="GV12" s="272"/>
      <c r="GW12" s="272"/>
      <c r="GX12" s="272"/>
      <c r="GY12" s="272"/>
      <c r="GZ12" s="272"/>
      <c r="HA12" s="272"/>
      <c r="HB12" s="272"/>
      <c r="HC12" s="272"/>
      <c r="HD12" s="272"/>
      <c r="HE12" s="272"/>
      <c r="HF12" s="272"/>
      <c r="HG12" s="272"/>
      <c r="HH12" s="272"/>
    </row>
    <row r="13" spans="1:216" ht="18.95" customHeight="1">
      <c r="A13" s="299">
        <v>5</v>
      </c>
      <c r="B13" s="187" t="s">
        <v>656</v>
      </c>
      <c r="C13" s="182" t="s">
        <v>657</v>
      </c>
      <c r="D13" s="185">
        <v>40987</v>
      </c>
      <c r="E13" s="186" t="s">
        <v>579</v>
      </c>
      <c r="F13" s="302"/>
      <c r="G13" s="303"/>
      <c r="H13" s="300"/>
      <c r="I13" s="306">
        <v>1.87</v>
      </c>
      <c r="J13" s="299">
        <v>5</v>
      </c>
      <c r="FW13" s="272"/>
      <c r="FX13" s="272"/>
      <c r="FY13" s="272"/>
      <c r="FZ13" s="272"/>
      <c r="GA13" s="272"/>
      <c r="GB13" s="272"/>
      <c r="GC13" s="272"/>
      <c r="GD13" s="272"/>
      <c r="GE13" s="272"/>
      <c r="GF13" s="272"/>
      <c r="GG13" s="272"/>
      <c r="GH13" s="272"/>
      <c r="GI13" s="272"/>
      <c r="GJ13" s="272"/>
      <c r="GK13" s="272"/>
      <c r="GL13" s="272"/>
      <c r="GM13" s="272"/>
      <c r="GN13" s="272"/>
      <c r="GO13" s="272"/>
      <c r="GP13" s="272"/>
      <c r="GQ13" s="272"/>
      <c r="GR13" s="272"/>
      <c r="GS13" s="272"/>
      <c r="GT13" s="272"/>
      <c r="GU13" s="272"/>
      <c r="GV13" s="272"/>
      <c r="GW13" s="272"/>
      <c r="GX13" s="272"/>
      <c r="GY13" s="272"/>
      <c r="GZ13" s="272"/>
      <c r="HA13" s="272"/>
      <c r="HB13" s="272"/>
      <c r="HC13" s="272"/>
      <c r="HD13" s="272"/>
      <c r="HE13" s="272"/>
      <c r="HF13" s="272"/>
      <c r="HG13" s="272"/>
      <c r="HH13" s="272"/>
    </row>
    <row r="14" spans="1:216" ht="18.95" customHeight="1">
      <c r="A14" s="299">
        <v>6</v>
      </c>
      <c r="B14" s="195" t="s">
        <v>447</v>
      </c>
      <c r="C14" s="182" t="s">
        <v>781</v>
      </c>
      <c r="D14" s="198">
        <v>41163</v>
      </c>
      <c r="E14" s="265" t="s">
        <v>352</v>
      </c>
      <c r="F14" s="300"/>
      <c r="G14" s="299"/>
      <c r="H14" s="299"/>
      <c r="I14" s="301">
        <v>1.84</v>
      </c>
      <c r="J14" s="299">
        <v>6</v>
      </c>
    </row>
    <row r="15" spans="1:216" ht="18.95" customHeight="1">
      <c r="A15" s="299">
        <v>7</v>
      </c>
      <c r="B15" s="189" t="s">
        <v>664</v>
      </c>
      <c r="C15" s="189" t="s">
        <v>665</v>
      </c>
      <c r="D15" s="263" t="s">
        <v>666</v>
      </c>
      <c r="E15" s="264" t="s">
        <v>589</v>
      </c>
      <c r="F15" s="300"/>
      <c r="G15" s="309"/>
      <c r="H15" s="299"/>
      <c r="I15" s="332">
        <v>1.8</v>
      </c>
      <c r="J15" s="299">
        <v>7</v>
      </c>
    </row>
    <row r="16" spans="1:216" ht="18.95" customHeight="1">
      <c r="A16" s="299">
        <v>8</v>
      </c>
      <c r="B16" s="195" t="s">
        <v>777</v>
      </c>
      <c r="C16" s="182" t="s">
        <v>778</v>
      </c>
      <c r="D16" s="198">
        <v>41102</v>
      </c>
      <c r="E16" s="265" t="s">
        <v>775</v>
      </c>
      <c r="F16" s="300"/>
      <c r="G16" s="299"/>
      <c r="H16" s="299"/>
      <c r="I16" s="301">
        <v>1.79</v>
      </c>
      <c r="J16" s="299">
        <v>8.5</v>
      </c>
    </row>
    <row r="17" spans="1:10">
      <c r="A17" s="299">
        <v>8</v>
      </c>
      <c r="B17" s="187" t="s">
        <v>658</v>
      </c>
      <c r="C17" s="182" t="s">
        <v>859</v>
      </c>
      <c r="D17" s="207">
        <v>41094</v>
      </c>
      <c r="E17" s="186" t="s">
        <v>579</v>
      </c>
      <c r="F17" s="302"/>
      <c r="G17" s="303"/>
      <c r="H17" s="300"/>
      <c r="I17" s="306">
        <v>1.79</v>
      </c>
      <c r="J17" s="299">
        <v>8.5</v>
      </c>
    </row>
    <row r="18" spans="1:10">
      <c r="A18" s="299">
        <v>10</v>
      </c>
      <c r="B18" s="195" t="s">
        <v>676</v>
      </c>
      <c r="C18" s="182" t="s">
        <v>677</v>
      </c>
      <c r="D18" s="196">
        <v>41203</v>
      </c>
      <c r="E18" s="265" t="s">
        <v>475</v>
      </c>
      <c r="F18" s="300"/>
      <c r="G18" s="299"/>
      <c r="H18" s="299"/>
      <c r="I18" s="301">
        <v>1.77</v>
      </c>
      <c r="J18" s="299">
        <v>10.5</v>
      </c>
    </row>
    <row r="19" spans="1:10">
      <c r="A19" s="299">
        <v>10</v>
      </c>
      <c r="B19" s="183" t="s">
        <v>660</v>
      </c>
      <c r="C19" s="182" t="s">
        <v>661</v>
      </c>
      <c r="D19" s="207">
        <v>41041</v>
      </c>
      <c r="E19" s="186" t="s">
        <v>579</v>
      </c>
      <c r="F19" s="300"/>
      <c r="G19" s="303"/>
      <c r="H19" s="300"/>
      <c r="I19" s="306">
        <v>1.77</v>
      </c>
      <c r="J19" s="299">
        <v>10.5</v>
      </c>
    </row>
    <row r="20" spans="1:10">
      <c r="A20" s="299">
        <v>12</v>
      </c>
      <c r="B20" s="195" t="s">
        <v>685</v>
      </c>
      <c r="C20" s="182" t="s">
        <v>686</v>
      </c>
      <c r="D20" s="196">
        <v>41021</v>
      </c>
      <c r="E20" s="265" t="s">
        <v>602</v>
      </c>
      <c r="F20" s="300"/>
      <c r="G20" s="299"/>
      <c r="H20" s="299"/>
      <c r="I20" s="301">
        <v>1.75</v>
      </c>
      <c r="J20" s="299">
        <v>12</v>
      </c>
    </row>
    <row r="21" spans="1:10">
      <c r="A21" s="299">
        <v>13</v>
      </c>
      <c r="B21" s="189" t="s">
        <v>667</v>
      </c>
      <c r="C21" s="189" t="s">
        <v>668</v>
      </c>
      <c r="D21" s="268" t="s">
        <v>669</v>
      </c>
      <c r="E21" s="264" t="s">
        <v>670</v>
      </c>
      <c r="F21" s="300"/>
      <c r="G21" s="309"/>
      <c r="H21" s="299"/>
      <c r="I21" s="306">
        <v>1.72</v>
      </c>
      <c r="J21" s="299">
        <v>13</v>
      </c>
    </row>
    <row r="22" spans="1:10">
      <c r="A22" s="299">
        <v>14</v>
      </c>
      <c r="B22" s="183" t="s">
        <v>654</v>
      </c>
      <c r="C22" s="182" t="s">
        <v>655</v>
      </c>
      <c r="D22" s="207">
        <v>41106</v>
      </c>
      <c r="E22" s="186" t="s">
        <v>579</v>
      </c>
      <c r="F22" s="300"/>
      <c r="G22" s="300"/>
      <c r="H22" s="300"/>
      <c r="I22" s="334">
        <v>1.71</v>
      </c>
      <c r="J22" s="299">
        <v>14</v>
      </c>
    </row>
    <row r="23" spans="1:10">
      <c r="A23" s="299">
        <v>15</v>
      </c>
      <c r="B23" s="195" t="s">
        <v>374</v>
      </c>
      <c r="C23" s="182" t="s">
        <v>782</v>
      </c>
      <c r="D23" s="208">
        <v>40949</v>
      </c>
      <c r="E23" s="265" t="s">
        <v>352</v>
      </c>
      <c r="F23" s="300"/>
      <c r="G23" s="309"/>
      <c r="H23" s="299"/>
      <c r="I23" s="332">
        <v>1.7</v>
      </c>
      <c r="J23" s="299">
        <v>15</v>
      </c>
    </row>
    <row r="24" spans="1:10">
      <c r="A24" s="299">
        <v>16</v>
      </c>
      <c r="B24" s="183" t="s">
        <v>662</v>
      </c>
      <c r="C24" s="182" t="s">
        <v>663</v>
      </c>
      <c r="D24" s="207">
        <v>41087</v>
      </c>
      <c r="E24" s="186" t="s">
        <v>581</v>
      </c>
      <c r="F24" s="302"/>
      <c r="G24" s="300"/>
      <c r="H24" s="300"/>
      <c r="I24" s="301">
        <v>1.7</v>
      </c>
      <c r="J24" s="299">
        <v>16</v>
      </c>
    </row>
    <row r="25" spans="1:10">
      <c r="A25" s="299">
        <v>17</v>
      </c>
      <c r="B25" s="189" t="s">
        <v>671</v>
      </c>
      <c r="C25" s="189" t="s">
        <v>672</v>
      </c>
      <c r="D25" s="268" t="s">
        <v>673</v>
      </c>
      <c r="E25" s="264" t="s">
        <v>670</v>
      </c>
      <c r="F25" s="300"/>
      <c r="G25" s="309"/>
      <c r="H25" s="299"/>
      <c r="I25" s="306">
        <v>1.67</v>
      </c>
      <c r="J25" s="299">
        <v>17</v>
      </c>
    </row>
    <row r="26" spans="1:10">
      <c r="A26" s="299">
        <v>18</v>
      </c>
      <c r="B26" s="195" t="s">
        <v>687</v>
      </c>
      <c r="C26" s="182" t="s">
        <v>688</v>
      </c>
      <c r="D26" s="198">
        <v>41159</v>
      </c>
      <c r="E26" s="265" t="s">
        <v>605</v>
      </c>
      <c r="F26" s="300"/>
      <c r="G26" s="299"/>
      <c r="H26" s="299"/>
      <c r="I26" s="301">
        <v>1.66</v>
      </c>
      <c r="J26" s="299">
        <v>18.5</v>
      </c>
    </row>
    <row r="27" spans="1:10">
      <c r="A27" s="299">
        <v>18</v>
      </c>
      <c r="B27" s="195" t="s">
        <v>678</v>
      </c>
      <c r="C27" s="182" t="s">
        <v>679</v>
      </c>
      <c r="D27" s="196">
        <v>41133</v>
      </c>
      <c r="E27" s="265" t="s">
        <v>475</v>
      </c>
      <c r="F27" s="300"/>
      <c r="G27" s="309"/>
      <c r="H27" s="299"/>
      <c r="I27" s="306">
        <v>1.66</v>
      </c>
      <c r="J27" s="299">
        <v>18.5</v>
      </c>
    </row>
    <row r="28" spans="1:10">
      <c r="A28" s="299">
        <v>20</v>
      </c>
      <c r="B28" s="195" t="s">
        <v>265</v>
      </c>
      <c r="C28" s="182" t="s">
        <v>684</v>
      </c>
      <c r="D28" s="196">
        <v>41156</v>
      </c>
      <c r="E28" s="265" t="s">
        <v>602</v>
      </c>
      <c r="F28" s="300"/>
      <c r="G28" s="299"/>
      <c r="H28" s="299"/>
      <c r="I28" s="301">
        <v>1.64</v>
      </c>
      <c r="J28" s="299">
        <v>20</v>
      </c>
    </row>
  </sheetData>
  <sortState ref="A9:J28">
    <sortCondition descending="1" ref="I9:I28"/>
  </sortState>
  <mergeCells count="3">
    <mergeCell ref="B4:E4"/>
    <mergeCell ref="B5:D5"/>
    <mergeCell ref="F7:H7"/>
  </mergeCells>
  <pageMargins left="0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I27"/>
  <sheetViews>
    <sheetView zoomScaleSheetLayoutView="1" workbookViewId="0">
      <selection activeCell="E13" sqref="E13"/>
    </sheetView>
  </sheetViews>
  <sheetFormatPr defaultColWidth="11.42578125" defaultRowHeight="15"/>
  <cols>
    <col min="1" max="1" width="6.85546875" style="255" customWidth="1"/>
    <col min="2" max="2" width="11.7109375" style="258" customWidth="1"/>
    <col min="3" max="3" width="15.5703125" style="258" customWidth="1"/>
    <col min="4" max="4" width="11.85546875" style="257" bestFit="1" customWidth="1"/>
    <col min="5" max="5" width="16.28515625" style="167" customWidth="1"/>
    <col min="6" max="6" width="10.28515625" style="167" customWidth="1"/>
    <col min="7" max="7" width="8.5703125" style="256" customWidth="1"/>
    <col min="8" max="8" width="10.28515625" style="255" customWidth="1"/>
    <col min="9" max="9" width="8.85546875" style="255" customWidth="1"/>
    <col min="10" max="10" width="10.28515625" style="255" customWidth="1"/>
    <col min="11" max="11" width="9.140625" style="255" customWidth="1"/>
    <col min="12" max="12" width="9.42578125" style="255" customWidth="1"/>
    <col min="13" max="16384" width="11.42578125" style="255"/>
  </cols>
  <sheetData>
    <row r="1" spans="1:191" s="157" customFormat="1" ht="18.75" customHeight="1">
      <c r="A1" s="153"/>
      <c r="B1" s="154" t="s">
        <v>610</v>
      </c>
      <c r="C1" s="154"/>
      <c r="D1" s="153"/>
      <c r="E1" s="155"/>
      <c r="F1" s="153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  <c r="CF1" s="156"/>
      <c r="CG1" s="156"/>
      <c r="CH1" s="156"/>
      <c r="CI1" s="156"/>
      <c r="CJ1" s="156"/>
      <c r="CK1" s="156"/>
      <c r="CL1" s="156"/>
      <c r="CM1" s="156"/>
      <c r="CN1" s="156"/>
      <c r="CO1" s="156"/>
      <c r="CP1" s="156"/>
      <c r="CQ1" s="156"/>
      <c r="CR1" s="156"/>
      <c r="CS1" s="156"/>
      <c r="CT1" s="156"/>
      <c r="CU1" s="156"/>
      <c r="CV1" s="156"/>
      <c r="CW1" s="156"/>
      <c r="CX1" s="156"/>
      <c r="CY1" s="156"/>
      <c r="CZ1" s="156"/>
      <c r="DA1" s="156"/>
      <c r="DB1" s="156"/>
      <c r="DC1" s="156"/>
      <c r="DD1" s="156"/>
      <c r="DE1" s="156"/>
      <c r="DF1" s="156"/>
      <c r="DG1" s="156"/>
      <c r="DH1" s="156"/>
      <c r="DI1" s="156"/>
      <c r="DJ1" s="156"/>
      <c r="DK1" s="156"/>
      <c r="DL1" s="156"/>
      <c r="DM1" s="156"/>
      <c r="DN1" s="156"/>
      <c r="DO1" s="156"/>
      <c r="DP1" s="156"/>
      <c r="DQ1" s="156"/>
      <c r="DR1" s="156"/>
      <c r="DS1" s="156"/>
      <c r="DT1" s="156"/>
      <c r="DU1" s="156"/>
      <c r="DV1" s="156"/>
      <c r="DW1" s="156"/>
      <c r="DX1" s="156"/>
      <c r="DY1" s="156"/>
      <c r="DZ1" s="156"/>
      <c r="EA1" s="156"/>
      <c r="EB1" s="156"/>
      <c r="EC1" s="156"/>
      <c r="ED1" s="156"/>
      <c r="EE1" s="156"/>
      <c r="EF1" s="156"/>
      <c r="EG1" s="156"/>
      <c r="EH1" s="156"/>
      <c r="EI1" s="156"/>
      <c r="EJ1" s="156"/>
      <c r="EK1" s="156"/>
      <c r="EL1" s="156"/>
      <c r="EM1" s="156"/>
      <c r="EN1" s="156"/>
      <c r="EO1" s="156"/>
      <c r="EP1" s="156"/>
      <c r="EQ1" s="156"/>
      <c r="ER1" s="156"/>
      <c r="ES1" s="156"/>
      <c r="ET1" s="156"/>
      <c r="EU1" s="156"/>
      <c r="EV1" s="156"/>
      <c r="EW1" s="156"/>
      <c r="EX1" s="156"/>
      <c r="EY1" s="156"/>
      <c r="EZ1" s="156"/>
      <c r="FA1" s="156"/>
      <c r="FB1" s="156"/>
      <c r="FC1" s="156"/>
      <c r="FD1" s="156"/>
      <c r="FE1" s="156"/>
      <c r="FF1" s="156"/>
      <c r="FG1" s="156"/>
      <c r="FH1" s="156"/>
      <c r="FI1" s="156"/>
      <c r="FJ1" s="156"/>
      <c r="FK1" s="156"/>
      <c r="FL1" s="156"/>
      <c r="FM1" s="156"/>
      <c r="FN1" s="156"/>
      <c r="FO1" s="156"/>
      <c r="FP1" s="156"/>
      <c r="FQ1" s="156"/>
      <c r="FR1" s="156"/>
      <c r="FS1" s="156"/>
      <c r="FT1" s="156"/>
      <c r="FU1" s="156"/>
      <c r="FV1" s="156"/>
      <c r="FW1" s="156"/>
      <c r="FX1" s="156"/>
      <c r="FY1" s="156"/>
      <c r="FZ1" s="156"/>
      <c r="GA1" s="156"/>
      <c r="GB1" s="156"/>
      <c r="GC1" s="156"/>
      <c r="GD1" s="156"/>
      <c r="GE1" s="156"/>
      <c r="GF1" s="156"/>
      <c r="GG1" s="156"/>
      <c r="GH1" s="156"/>
      <c r="GI1" s="156"/>
    </row>
    <row r="2" spans="1:191" s="157" customFormat="1" ht="18.75" customHeight="1">
      <c r="A2" s="153"/>
      <c r="B2" s="154"/>
      <c r="C2" s="154"/>
      <c r="D2" s="153"/>
      <c r="E2" s="335"/>
      <c r="F2" s="153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6"/>
      <c r="FP2" s="156"/>
      <c r="FQ2" s="156"/>
      <c r="FR2" s="156"/>
      <c r="FS2" s="156"/>
      <c r="FT2" s="156"/>
      <c r="FU2" s="156"/>
      <c r="FV2" s="156"/>
      <c r="FW2" s="156"/>
      <c r="FX2" s="156"/>
      <c r="FY2" s="156"/>
      <c r="FZ2" s="156"/>
      <c r="GA2" s="156"/>
      <c r="GB2" s="156"/>
      <c r="GC2" s="156"/>
      <c r="GD2" s="156"/>
      <c r="GE2" s="156"/>
      <c r="GF2" s="156"/>
      <c r="GG2" s="156"/>
      <c r="GH2" s="156"/>
      <c r="GI2" s="156"/>
    </row>
    <row r="3" spans="1:191" s="157" customFormat="1" ht="18.75" customHeight="1">
      <c r="A3" s="153"/>
      <c r="B3" s="154"/>
      <c r="C3" s="154"/>
      <c r="D3" s="153"/>
      <c r="E3" s="154"/>
      <c r="F3" s="153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156"/>
      <c r="FE3" s="156"/>
      <c r="FF3" s="156"/>
      <c r="FG3" s="156"/>
      <c r="FH3" s="156"/>
      <c r="FI3" s="156"/>
      <c r="FJ3" s="156"/>
      <c r="FK3" s="156"/>
      <c r="FL3" s="156"/>
      <c r="FM3" s="156"/>
      <c r="FN3" s="156"/>
      <c r="FO3" s="156"/>
      <c r="FP3" s="156"/>
      <c r="FQ3" s="156"/>
      <c r="FR3" s="156"/>
      <c r="FS3" s="156"/>
      <c r="FT3" s="156"/>
      <c r="FU3" s="156"/>
      <c r="FV3" s="156"/>
      <c r="FW3" s="156"/>
      <c r="FX3" s="156"/>
      <c r="FY3" s="156"/>
      <c r="FZ3" s="156"/>
      <c r="GA3" s="156"/>
      <c r="GB3" s="156"/>
      <c r="GC3" s="156"/>
      <c r="GD3" s="156"/>
      <c r="GE3" s="156"/>
      <c r="GF3" s="156"/>
      <c r="GG3" s="156"/>
      <c r="GH3" s="156"/>
      <c r="GI3" s="156"/>
    </row>
    <row r="4" spans="1:191" s="157" customFormat="1" ht="15.75">
      <c r="A4" s="153"/>
      <c r="B4" s="349" t="s">
        <v>609</v>
      </c>
      <c r="C4" s="349"/>
      <c r="D4" s="349"/>
      <c r="E4" s="349"/>
      <c r="F4" s="158" t="s">
        <v>3</v>
      </c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</row>
    <row r="5" spans="1:191" s="259" customFormat="1">
      <c r="A5" s="255"/>
      <c r="B5" s="258"/>
      <c r="C5" s="258"/>
      <c r="D5" s="257"/>
      <c r="E5" s="167"/>
      <c r="F5" s="167"/>
      <c r="G5" s="258"/>
    </row>
    <row r="6" spans="1:191" s="259" customFormat="1" ht="18.75" customHeight="1">
      <c r="A6" s="255"/>
      <c r="B6" s="154" t="s">
        <v>860</v>
      </c>
      <c r="C6" s="201"/>
      <c r="D6" s="257"/>
      <c r="E6" s="167"/>
      <c r="F6" s="167"/>
      <c r="G6" s="258"/>
    </row>
    <row r="7" spans="1:191" s="259" customFormat="1" ht="12" customHeight="1">
      <c r="A7" s="255"/>
      <c r="B7" s="260"/>
      <c r="C7" s="260"/>
      <c r="D7" s="257"/>
      <c r="E7" s="167"/>
      <c r="F7" s="167"/>
      <c r="G7" s="258"/>
    </row>
    <row r="8" spans="1:191" s="259" customFormat="1" ht="15.95" customHeight="1" thickBot="1">
      <c r="A8" s="295" t="s">
        <v>274</v>
      </c>
      <c r="B8" s="199" t="s">
        <v>568</v>
      </c>
      <c r="C8" s="199" t="s">
        <v>569</v>
      </c>
      <c r="D8" s="200" t="s">
        <v>561</v>
      </c>
      <c r="E8" s="199" t="s">
        <v>565</v>
      </c>
      <c r="F8" s="280" t="s">
        <v>853</v>
      </c>
      <c r="G8" s="280" t="s">
        <v>113</v>
      </c>
      <c r="H8" s="311" t="s">
        <v>854</v>
      </c>
      <c r="I8" s="168" t="s">
        <v>113</v>
      </c>
      <c r="J8" s="311" t="s">
        <v>63</v>
      </c>
      <c r="K8" s="168" t="s">
        <v>113</v>
      </c>
      <c r="L8" s="168" t="s">
        <v>855</v>
      </c>
    </row>
    <row r="9" spans="1:191" s="259" customFormat="1" ht="18.95" customHeight="1" thickTop="1">
      <c r="A9" s="174">
        <v>1</v>
      </c>
      <c r="B9" s="195" t="s">
        <v>820</v>
      </c>
      <c r="C9" s="182" t="s">
        <v>821</v>
      </c>
      <c r="D9" s="208">
        <v>41518</v>
      </c>
      <c r="E9" s="336" t="s">
        <v>602</v>
      </c>
      <c r="F9" s="180">
        <v>26.62</v>
      </c>
      <c r="G9" s="174">
        <v>2</v>
      </c>
      <c r="H9" s="173" t="s">
        <v>745</v>
      </c>
      <c r="I9" s="160">
        <v>1</v>
      </c>
      <c r="J9" s="301" t="s">
        <v>839</v>
      </c>
      <c r="K9" s="299">
        <v>1</v>
      </c>
      <c r="L9" s="339">
        <v>4</v>
      </c>
    </row>
    <row r="10" spans="1:191" s="259" customFormat="1" ht="18.95" customHeight="1">
      <c r="A10" s="176">
        <v>2</v>
      </c>
      <c r="B10" s="187" t="s">
        <v>691</v>
      </c>
      <c r="C10" s="184" t="s">
        <v>692</v>
      </c>
      <c r="D10" s="185">
        <v>41441</v>
      </c>
      <c r="E10" s="322" t="s">
        <v>579</v>
      </c>
      <c r="F10" s="181">
        <v>26.38</v>
      </c>
      <c r="G10" s="176">
        <v>1</v>
      </c>
      <c r="H10" s="172" t="s">
        <v>805</v>
      </c>
      <c r="I10" s="160">
        <v>3</v>
      </c>
      <c r="J10" s="304" t="s">
        <v>826</v>
      </c>
      <c r="K10" s="299">
        <v>3</v>
      </c>
      <c r="L10" s="339">
        <v>7</v>
      </c>
    </row>
    <row r="11" spans="1:191" s="259" customFormat="1" ht="18.95" customHeight="1">
      <c r="A11" s="176">
        <v>3</v>
      </c>
      <c r="B11" s="188" t="s">
        <v>696</v>
      </c>
      <c r="C11" s="189" t="s">
        <v>697</v>
      </c>
      <c r="D11" s="209" t="s">
        <v>698</v>
      </c>
      <c r="E11" s="337" t="s">
        <v>589</v>
      </c>
      <c r="F11" s="181">
        <v>27.3</v>
      </c>
      <c r="G11" s="174">
        <v>4</v>
      </c>
      <c r="H11" s="172" t="s">
        <v>807</v>
      </c>
      <c r="I11" s="160">
        <v>2</v>
      </c>
      <c r="J11" s="304" t="s">
        <v>825</v>
      </c>
      <c r="K11" s="299">
        <v>5.5</v>
      </c>
      <c r="L11" s="339">
        <v>11.5</v>
      </c>
    </row>
    <row r="12" spans="1:191" s="259" customFormat="1" ht="18.95" customHeight="1">
      <c r="A12" s="176">
        <v>4</v>
      </c>
      <c r="B12" s="188" t="s">
        <v>693</v>
      </c>
      <c r="C12" s="188" t="s">
        <v>694</v>
      </c>
      <c r="D12" s="190" t="s">
        <v>695</v>
      </c>
      <c r="E12" s="337" t="s">
        <v>589</v>
      </c>
      <c r="F12" s="181">
        <v>28.81</v>
      </c>
      <c r="G12" s="176">
        <v>7</v>
      </c>
      <c r="H12" s="172" t="s">
        <v>806</v>
      </c>
      <c r="I12" s="160">
        <v>6</v>
      </c>
      <c r="J12" s="304" t="s">
        <v>827</v>
      </c>
      <c r="K12" s="299">
        <v>2</v>
      </c>
      <c r="L12" s="339">
        <v>15</v>
      </c>
    </row>
    <row r="13" spans="1:191" s="259" customFormat="1" ht="18.95" customHeight="1">
      <c r="A13" s="176">
        <v>5</v>
      </c>
      <c r="B13" s="195" t="s">
        <v>447</v>
      </c>
      <c r="C13" s="182" t="s">
        <v>822</v>
      </c>
      <c r="D13" s="208">
        <v>41769</v>
      </c>
      <c r="E13" s="336" t="s">
        <v>823</v>
      </c>
      <c r="F13" s="181">
        <v>26.75</v>
      </c>
      <c r="G13" s="174">
        <v>3</v>
      </c>
      <c r="H13" s="179" t="s">
        <v>824</v>
      </c>
      <c r="I13" s="160">
        <v>5</v>
      </c>
      <c r="J13" s="306" t="s">
        <v>840</v>
      </c>
      <c r="K13" s="299">
        <v>11</v>
      </c>
      <c r="L13" s="340">
        <v>19</v>
      </c>
    </row>
    <row r="14" spans="1:191" s="259" customFormat="1" ht="18.95" customHeight="1">
      <c r="A14" s="176">
        <v>6</v>
      </c>
      <c r="B14" s="195" t="s">
        <v>720</v>
      </c>
      <c r="C14" s="182" t="s">
        <v>721</v>
      </c>
      <c r="D14" s="208">
        <v>41452</v>
      </c>
      <c r="E14" s="336" t="s">
        <v>475</v>
      </c>
      <c r="F14" s="181">
        <v>30.29</v>
      </c>
      <c r="G14" s="176">
        <v>9</v>
      </c>
      <c r="H14" s="173" t="s">
        <v>814</v>
      </c>
      <c r="I14" s="160">
        <v>7.5</v>
      </c>
      <c r="J14" s="301" t="s">
        <v>838</v>
      </c>
      <c r="K14" s="299">
        <v>10</v>
      </c>
      <c r="L14" s="339">
        <v>26.5</v>
      </c>
    </row>
    <row r="15" spans="1:191" s="259" customFormat="1" ht="18.95" customHeight="1">
      <c r="A15" s="176">
        <v>7</v>
      </c>
      <c r="B15" s="187" t="s">
        <v>689</v>
      </c>
      <c r="C15" s="184" t="s">
        <v>690</v>
      </c>
      <c r="D15" s="207">
        <v>42240</v>
      </c>
      <c r="E15" s="322" t="s">
        <v>579</v>
      </c>
      <c r="F15" s="181">
        <v>30.68</v>
      </c>
      <c r="G15" s="174">
        <v>10</v>
      </c>
      <c r="H15" s="252" t="s">
        <v>804</v>
      </c>
      <c r="I15" s="160">
        <v>11</v>
      </c>
      <c r="J15" s="307" t="s">
        <v>825</v>
      </c>
      <c r="K15" s="299">
        <v>5.5</v>
      </c>
      <c r="L15" s="339">
        <v>26.5</v>
      </c>
    </row>
    <row r="16" spans="1:191" s="259" customFormat="1" ht="18.95" customHeight="1">
      <c r="A16" s="176">
        <v>8</v>
      </c>
      <c r="B16" s="192" t="s">
        <v>685</v>
      </c>
      <c r="C16" s="184" t="s">
        <v>706</v>
      </c>
      <c r="D16" s="202">
        <v>42052</v>
      </c>
      <c r="E16" s="338" t="s">
        <v>593</v>
      </c>
      <c r="F16" s="181">
        <v>28.63</v>
      </c>
      <c r="G16" s="176">
        <v>6</v>
      </c>
      <c r="H16" s="173" t="s">
        <v>812</v>
      </c>
      <c r="I16" s="160">
        <v>13</v>
      </c>
      <c r="J16" s="301" t="s">
        <v>789</v>
      </c>
      <c r="K16" s="299">
        <v>8</v>
      </c>
      <c r="L16" s="339">
        <v>27</v>
      </c>
    </row>
    <row r="17" spans="1:12" s="259" customFormat="1" ht="18.95" customHeight="1">
      <c r="A17" s="176">
        <v>9</v>
      </c>
      <c r="B17" s="195" t="s">
        <v>512</v>
      </c>
      <c r="C17" s="182" t="s">
        <v>709</v>
      </c>
      <c r="D17" s="196">
        <v>41552</v>
      </c>
      <c r="E17" s="336" t="s">
        <v>475</v>
      </c>
      <c r="F17" s="181">
        <v>28.02</v>
      </c>
      <c r="G17" s="174">
        <v>5</v>
      </c>
      <c r="H17" s="179" t="s">
        <v>814</v>
      </c>
      <c r="I17" s="160">
        <v>7.5</v>
      </c>
      <c r="J17" s="306" t="s">
        <v>833</v>
      </c>
      <c r="K17" s="299">
        <v>15</v>
      </c>
      <c r="L17" s="339">
        <v>27.5</v>
      </c>
    </row>
    <row r="18" spans="1:12" s="259" customFormat="1" ht="18.95" customHeight="1">
      <c r="A18" s="176">
        <v>10</v>
      </c>
      <c r="B18" s="195" t="s">
        <v>710</v>
      </c>
      <c r="C18" s="182" t="s">
        <v>711</v>
      </c>
      <c r="D18" s="196">
        <v>41809</v>
      </c>
      <c r="E18" s="336" t="s">
        <v>475</v>
      </c>
      <c r="F18" s="181">
        <v>31.98</v>
      </c>
      <c r="G18" s="176">
        <v>12</v>
      </c>
      <c r="H18" s="173" t="s">
        <v>815</v>
      </c>
      <c r="I18" s="160">
        <v>12</v>
      </c>
      <c r="J18" s="301" t="s">
        <v>834</v>
      </c>
      <c r="K18" s="299">
        <v>4</v>
      </c>
      <c r="L18" s="339">
        <v>28</v>
      </c>
    </row>
    <row r="19" spans="1:12" s="259" customFormat="1" ht="18" customHeight="1">
      <c r="A19" s="176">
        <v>11</v>
      </c>
      <c r="B19" s="192" t="s">
        <v>689</v>
      </c>
      <c r="C19" s="184" t="s">
        <v>704</v>
      </c>
      <c r="D19" s="202">
        <v>41588</v>
      </c>
      <c r="E19" s="338" t="s">
        <v>593</v>
      </c>
      <c r="F19" s="181">
        <v>30.05</v>
      </c>
      <c r="G19" s="174">
        <v>8</v>
      </c>
      <c r="H19" s="179" t="s">
        <v>810</v>
      </c>
      <c r="I19" s="160">
        <v>14</v>
      </c>
      <c r="J19" s="306" t="s">
        <v>830</v>
      </c>
      <c r="K19" s="299">
        <v>7</v>
      </c>
      <c r="L19" s="339">
        <v>29</v>
      </c>
    </row>
    <row r="20" spans="1:12" s="259" customFormat="1" ht="18" customHeight="1">
      <c r="A20" s="176">
        <v>12</v>
      </c>
      <c r="B20" s="195" t="s">
        <v>718</v>
      </c>
      <c r="C20" s="182" t="s">
        <v>719</v>
      </c>
      <c r="D20" s="198">
        <v>41837</v>
      </c>
      <c r="E20" s="336" t="s">
        <v>652</v>
      </c>
      <c r="F20" s="181">
        <v>31.61</v>
      </c>
      <c r="G20" s="176">
        <v>11</v>
      </c>
      <c r="H20" s="173" t="s">
        <v>819</v>
      </c>
      <c r="I20" s="160">
        <v>4</v>
      </c>
      <c r="J20" s="301" t="s">
        <v>837</v>
      </c>
      <c r="K20" s="299">
        <v>18</v>
      </c>
      <c r="L20" s="339">
        <v>33</v>
      </c>
    </row>
    <row r="21" spans="1:12" s="259" customFormat="1" ht="18" customHeight="1">
      <c r="A21" s="176">
        <v>13</v>
      </c>
      <c r="B21" s="192" t="s">
        <v>654</v>
      </c>
      <c r="C21" s="184" t="s">
        <v>705</v>
      </c>
      <c r="D21" s="193">
        <v>42047</v>
      </c>
      <c r="E21" s="338" t="s">
        <v>593</v>
      </c>
      <c r="F21" s="181">
        <v>32.53</v>
      </c>
      <c r="G21" s="174">
        <v>13</v>
      </c>
      <c r="H21" s="179" t="s">
        <v>811</v>
      </c>
      <c r="I21" s="160">
        <v>9</v>
      </c>
      <c r="J21" s="306" t="s">
        <v>831</v>
      </c>
      <c r="K21" s="299">
        <v>12</v>
      </c>
      <c r="L21" s="339">
        <v>34</v>
      </c>
    </row>
    <row r="22" spans="1:12" s="259" customFormat="1" ht="18" customHeight="1">
      <c r="A22" s="176">
        <v>14</v>
      </c>
      <c r="B22" s="195" t="s">
        <v>716</v>
      </c>
      <c r="C22" s="182" t="s">
        <v>717</v>
      </c>
      <c r="D22" s="198">
        <v>41840</v>
      </c>
      <c r="E22" s="336" t="s">
        <v>652</v>
      </c>
      <c r="F22" s="181">
        <v>33.119999999999997</v>
      </c>
      <c r="G22" s="176">
        <v>15</v>
      </c>
      <c r="H22" s="173" t="s">
        <v>818</v>
      </c>
      <c r="I22" s="160">
        <v>10</v>
      </c>
      <c r="J22" s="301" t="s">
        <v>787</v>
      </c>
      <c r="K22" s="299">
        <v>9</v>
      </c>
      <c r="L22" s="339">
        <v>34</v>
      </c>
    </row>
    <row r="23" spans="1:12" s="259" customFormat="1" ht="18" customHeight="1">
      <c r="A23" s="176">
        <v>15</v>
      </c>
      <c r="B23" s="189" t="s">
        <v>701</v>
      </c>
      <c r="C23" s="189" t="s">
        <v>861</v>
      </c>
      <c r="D23" s="209" t="s">
        <v>703</v>
      </c>
      <c r="E23" s="337" t="s">
        <v>589</v>
      </c>
      <c r="F23" s="181">
        <v>33.1</v>
      </c>
      <c r="G23" s="174">
        <v>14</v>
      </c>
      <c r="H23" s="179" t="s">
        <v>809</v>
      </c>
      <c r="I23" s="160">
        <v>17</v>
      </c>
      <c r="J23" s="306" t="s">
        <v>829</v>
      </c>
      <c r="K23" s="299">
        <v>17</v>
      </c>
      <c r="L23" s="339">
        <v>48</v>
      </c>
    </row>
    <row r="24" spans="1:12" s="259" customFormat="1" ht="18" customHeight="1">
      <c r="A24" s="176">
        <v>16</v>
      </c>
      <c r="B24" s="195" t="s">
        <v>714</v>
      </c>
      <c r="C24" s="182" t="s">
        <v>715</v>
      </c>
      <c r="D24" s="198">
        <v>41784</v>
      </c>
      <c r="E24" s="336" t="s">
        <v>605</v>
      </c>
      <c r="F24" s="181">
        <v>33.72</v>
      </c>
      <c r="G24" s="176">
        <v>17</v>
      </c>
      <c r="H24" s="173" t="s">
        <v>817</v>
      </c>
      <c r="I24" s="160">
        <v>18</v>
      </c>
      <c r="J24" s="301" t="s">
        <v>836</v>
      </c>
      <c r="K24" s="299">
        <v>13</v>
      </c>
      <c r="L24" s="339">
        <v>48</v>
      </c>
    </row>
    <row r="25" spans="1:12" s="259" customFormat="1" ht="18" customHeight="1">
      <c r="A25" s="176">
        <v>17</v>
      </c>
      <c r="B25" s="195" t="s">
        <v>707</v>
      </c>
      <c r="C25" s="182" t="s">
        <v>708</v>
      </c>
      <c r="D25" s="196">
        <v>41935</v>
      </c>
      <c r="E25" s="336" t="s">
        <v>475</v>
      </c>
      <c r="F25" s="181">
        <v>34.479999999999997</v>
      </c>
      <c r="G25" s="174">
        <v>18</v>
      </c>
      <c r="H25" s="179" t="s">
        <v>813</v>
      </c>
      <c r="I25" s="160">
        <v>16</v>
      </c>
      <c r="J25" s="306" t="s">
        <v>832</v>
      </c>
      <c r="K25" s="299">
        <v>14</v>
      </c>
      <c r="L25" s="340">
        <v>48</v>
      </c>
    </row>
    <row r="26" spans="1:12" ht="15.75">
      <c r="A26" s="176">
        <v>18</v>
      </c>
      <c r="B26" s="188" t="s">
        <v>699</v>
      </c>
      <c r="C26" s="189" t="s">
        <v>694</v>
      </c>
      <c r="D26" s="209" t="s">
        <v>700</v>
      </c>
      <c r="E26" s="337" t="s">
        <v>589</v>
      </c>
      <c r="F26" s="181">
        <v>33.17</v>
      </c>
      <c r="G26" s="176">
        <v>16</v>
      </c>
      <c r="H26" s="210" t="s">
        <v>808</v>
      </c>
      <c r="I26" s="160">
        <v>19</v>
      </c>
      <c r="J26" s="308" t="s">
        <v>828</v>
      </c>
      <c r="K26" s="299">
        <v>16</v>
      </c>
      <c r="L26" s="339">
        <v>51</v>
      </c>
    </row>
    <row r="27" spans="1:12" ht="15.75">
      <c r="A27" s="176">
        <v>19</v>
      </c>
      <c r="B27" s="195" t="s">
        <v>712</v>
      </c>
      <c r="C27" s="182" t="s">
        <v>713</v>
      </c>
      <c r="D27" s="198">
        <v>42506</v>
      </c>
      <c r="E27" s="336" t="s">
        <v>605</v>
      </c>
      <c r="F27" s="181">
        <v>35.9</v>
      </c>
      <c r="G27" s="174">
        <v>19</v>
      </c>
      <c r="H27" s="179" t="s">
        <v>816</v>
      </c>
      <c r="I27" s="160">
        <v>15</v>
      </c>
      <c r="J27" s="306" t="s">
        <v>835</v>
      </c>
      <c r="K27" s="299">
        <v>19</v>
      </c>
      <c r="L27" s="339">
        <v>53</v>
      </c>
    </row>
  </sheetData>
  <mergeCells count="1">
    <mergeCell ref="B4:E4"/>
  </mergeCells>
  <pageMargins left="0.59055118110236227" right="0" top="0.47244094488188981" bottom="0.59055118110236227" header="0" footer="0"/>
  <pageSetup paperSize="9" orientation="landscape" r:id="rId1"/>
  <headerFooter alignWithMargins="0">
    <oddHeader>&amp;L&amp;C&amp;R</oddHeader>
    <oddFooter>&amp;L&amp;C&amp;R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P27"/>
  <sheetViews>
    <sheetView zoomScaleSheetLayoutView="1" workbookViewId="0">
      <selection activeCell="F4" sqref="F4"/>
    </sheetView>
  </sheetViews>
  <sheetFormatPr defaultColWidth="11.42578125" defaultRowHeight="15"/>
  <cols>
    <col min="1" max="1" width="7.28515625" style="255" customWidth="1"/>
    <col min="2" max="2" width="13.140625" style="258" customWidth="1"/>
    <col min="3" max="3" width="17.5703125" style="258" customWidth="1"/>
    <col min="4" max="4" width="11.85546875" style="257" bestFit="1" customWidth="1"/>
    <col min="5" max="5" width="20.7109375" style="166" customWidth="1"/>
    <col min="6" max="6" width="9" style="167" customWidth="1"/>
    <col min="7" max="7" width="9" style="256" customWidth="1"/>
    <col min="8" max="16384" width="11.42578125" style="255"/>
  </cols>
  <sheetData>
    <row r="1" spans="1:198" s="157" customFormat="1" ht="18.75" customHeight="1">
      <c r="A1" s="153"/>
      <c r="B1" s="154" t="s">
        <v>610</v>
      </c>
      <c r="C1" s="154"/>
      <c r="D1" s="153"/>
      <c r="E1" s="155"/>
      <c r="F1" s="153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  <c r="CF1" s="156"/>
      <c r="CG1" s="156"/>
      <c r="CH1" s="156"/>
      <c r="CI1" s="156"/>
      <c r="CJ1" s="156"/>
      <c r="CK1" s="156"/>
      <c r="CL1" s="156"/>
      <c r="CM1" s="156"/>
      <c r="CN1" s="156"/>
      <c r="CO1" s="156"/>
      <c r="CP1" s="156"/>
      <c r="CQ1" s="156"/>
      <c r="CR1" s="156"/>
      <c r="CS1" s="156"/>
      <c r="CT1" s="156"/>
      <c r="CU1" s="156"/>
      <c r="CV1" s="156"/>
      <c r="CW1" s="156"/>
      <c r="CX1" s="156"/>
      <c r="CY1" s="156"/>
      <c r="CZ1" s="156"/>
      <c r="DA1" s="156"/>
      <c r="DB1" s="156"/>
      <c r="DC1" s="156"/>
      <c r="DD1" s="156"/>
      <c r="DE1" s="156"/>
      <c r="DF1" s="156"/>
      <c r="DG1" s="156"/>
      <c r="DH1" s="156"/>
      <c r="DI1" s="156"/>
      <c r="DJ1" s="156"/>
      <c r="DK1" s="156"/>
      <c r="DL1" s="156"/>
      <c r="DM1" s="156"/>
      <c r="DN1" s="156"/>
      <c r="DO1" s="156"/>
      <c r="DP1" s="156"/>
      <c r="DQ1" s="156"/>
      <c r="DR1" s="156"/>
      <c r="DS1" s="156"/>
      <c r="DT1" s="156"/>
      <c r="DU1" s="156"/>
      <c r="DV1" s="156"/>
      <c r="DW1" s="156"/>
      <c r="DX1" s="156"/>
      <c r="DY1" s="156"/>
      <c r="DZ1" s="156"/>
      <c r="EA1" s="156"/>
      <c r="EB1" s="156"/>
      <c r="EC1" s="156"/>
      <c r="ED1" s="156"/>
      <c r="EE1" s="156"/>
      <c r="EF1" s="156"/>
      <c r="EG1" s="156"/>
      <c r="EH1" s="156"/>
      <c r="EI1" s="156"/>
      <c r="EJ1" s="156"/>
      <c r="EK1" s="156"/>
      <c r="EL1" s="156"/>
      <c r="EM1" s="156"/>
      <c r="EN1" s="156"/>
      <c r="EO1" s="156"/>
      <c r="EP1" s="156"/>
      <c r="EQ1" s="156"/>
      <c r="ER1" s="156"/>
      <c r="ES1" s="156"/>
      <c r="ET1" s="156"/>
      <c r="EU1" s="156"/>
      <c r="EV1" s="156"/>
      <c r="EW1" s="156"/>
      <c r="EX1" s="156"/>
      <c r="EY1" s="156"/>
      <c r="EZ1" s="156"/>
      <c r="FA1" s="156"/>
      <c r="FB1" s="156"/>
      <c r="FC1" s="156"/>
      <c r="FD1" s="156"/>
      <c r="FE1" s="156"/>
      <c r="FF1" s="156"/>
      <c r="FG1" s="156"/>
      <c r="FH1" s="156"/>
      <c r="FI1" s="156"/>
      <c r="FJ1" s="156"/>
      <c r="FK1" s="156"/>
      <c r="FL1" s="156"/>
      <c r="FM1" s="156"/>
      <c r="FN1" s="156"/>
      <c r="FO1" s="156"/>
      <c r="FP1" s="156"/>
      <c r="FQ1" s="156"/>
      <c r="FR1" s="156"/>
      <c r="FS1" s="156"/>
      <c r="FT1" s="156"/>
      <c r="FU1" s="156"/>
      <c r="FV1" s="156"/>
      <c r="FW1" s="156"/>
      <c r="FX1" s="156"/>
      <c r="FY1" s="156"/>
      <c r="FZ1" s="156"/>
      <c r="GA1" s="156"/>
      <c r="GB1" s="156"/>
      <c r="GC1" s="156"/>
      <c r="GD1" s="156"/>
      <c r="GE1" s="156"/>
      <c r="GF1" s="156"/>
      <c r="GG1" s="156"/>
      <c r="GH1" s="156"/>
      <c r="GI1" s="156"/>
      <c r="GJ1" s="156"/>
      <c r="GK1" s="156"/>
      <c r="GL1" s="156"/>
      <c r="GM1" s="156"/>
      <c r="GN1" s="156"/>
      <c r="GO1" s="156"/>
      <c r="GP1" s="156"/>
    </row>
    <row r="2" spans="1:198" s="157" customFormat="1" ht="18.75" customHeight="1">
      <c r="A2" s="153"/>
      <c r="B2" s="154"/>
      <c r="C2" s="154"/>
      <c r="D2" s="153"/>
      <c r="F2" s="153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6"/>
      <c r="FP2" s="156"/>
      <c r="FQ2" s="156"/>
      <c r="FR2" s="156"/>
      <c r="FS2" s="156"/>
      <c r="FT2" s="156"/>
      <c r="FU2" s="156"/>
      <c r="FV2" s="156"/>
      <c r="FW2" s="156"/>
      <c r="FX2" s="156"/>
      <c r="FY2" s="156"/>
      <c r="FZ2" s="156"/>
      <c r="GA2" s="156"/>
      <c r="GB2" s="156"/>
      <c r="GC2" s="156"/>
      <c r="GD2" s="156"/>
      <c r="GE2" s="156"/>
      <c r="GF2" s="156"/>
      <c r="GG2" s="156"/>
      <c r="GH2" s="156"/>
      <c r="GI2" s="156"/>
      <c r="GJ2" s="156"/>
      <c r="GK2" s="156"/>
      <c r="GL2" s="156"/>
      <c r="GM2" s="156"/>
      <c r="GN2" s="156"/>
      <c r="GO2" s="156"/>
      <c r="GP2" s="156"/>
    </row>
    <row r="3" spans="1:198" s="157" customFormat="1" ht="18.75" customHeight="1">
      <c r="A3" s="153"/>
      <c r="B3" s="154"/>
      <c r="C3" s="154"/>
      <c r="D3" s="153"/>
      <c r="E3" s="154"/>
      <c r="F3" s="153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156"/>
      <c r="FE3" s="156"/>
      <c r="FF3" s="156"/>
      <c r="FG3" s="156"/>
      <c r="FH3" s="156"/>
      <c r="FI3" s="156"/>
      <c r="FJ3" s="156"/>
      <c r="FK3" s="156"/>
      <c r="FL3" s="156"/>
      <c r="FM3" s="156"/>
      <c r="FN3" s="156"/>
      <c r="FO3" s="156"/>
      <c r="FP3" s="156"/>
      <c r="FQ3" s="156"/>
      <c r="FR3" s="156"/>
      <c r="FS3" s="156"/>
      <c r="FT3" s="156"/>
      <c r="FU3" s="156"/>
      <c r="FV3" s="156"/>
      <c r="FW3" s="156"/>
      <c r="FX3" s="156"/>
      <c r="FY3" s="156"/>
      <c r="FZ3" s="156"/>
      <c r="GA3" s="156"/>
      <c r="GB3" s="156"/>
      <c r="GC3" s="156"/>
      <c r="GD3" s="156"/>
      <c r="GE3" s="156"/>
      <c r="GF3" s="156"/>
      <c r="GG3" s="156"/>
      <c r="GH3" s="156"/>
      <c r="GI3" s="156"/>
      <c r="GJ3" s="156"/>
      <c r="GK3" s="156"/>
      <c r="GL3" s="156"/>
      <c r="GM3" s="156"/>
      <c r="GN3" s="156"/>
      <c r="GO3" s="156"/>
      <c r="GP3" s="156"/>
    </row>
    <row r="4" spans="1:198" s="157" customFormat="1" ht="15.75">
      <c r="A4" s="153"/>
      <c r="B4" s="349" t="s">
        <v>609</v>
      </c>
      <c r="C4" s="349"/>
      <c r="D4" s="349"/>
      <c r="E4" s="349"/>
      <c r="F4" s="158" t="s">
        <v>3</v>
      </c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</row>
    <row r="5" spans="1:198" s="259" customFormat="1">
      <c r="A5" s="255"/>
      <c r="B5" s="258"/>
      <c r="C5" s="258"/>
      <c r="D5" s="257"/>
      <c r="E5" s="166"/>
      <c r="F5" s="167"/>
      <c r="G5" s="258"/>
    </row>
    <row r="6" spans="1:198" s="259" customFormat="1" ht="18.75" customHeight="1">
      <c r="A6" s="255"/>
      <c r="B6" s="201" t="s">
        <v>653</v>
      </c>
      <c r="C6" s="201"/>
      <c r="D6" s="257"/>
      <c r="E6" s="166"/>
      <c r="F6" s="167"/>
      <c r="G6" s="258"/>
    </row>
    <row r="7" spans="1:198" s="259" customFormat="1" ht="12" customHeight="1">
      <c r="A7" s="255"/>
      <c r="B7" s="260"/>
      <c r="C7" s="260"/>
      <c r="D7" s="257"/>
      <c r="E7" s="166"/>
      <c r="F7" s="167"/>
      <c r="G7" s="258"/>
    </row>
    <row r="8" spans="1:198" s="259" customFormat="1" ht="15.95" customHeight="1" thickBot="1">
      <c r="A8" s="295" t="s">
        <v>274</v>
      </c>
      <c r="B8" s="199" t="s">
        <v>568</v>
      </c>
      <c r="C8" s="199" t="s">
        <v>569</v>
      </c>
      <c r="D8" s="200" t="s">
        <v>561</v>
      </c>
      <c r="E8" s="199" t="s">
        <v>565</v>
      </c>
      <c r="F8" s="200" t="s">
        <v>281</v>
      </c>
      <c r="G8" s="200" t="s">
        <v>113</v>
      </c>
    </row>
    <row r="9" spans="1:198" s="259" customFormat="1" ht="18.95" customHeight="1" thickTop="1">
      <c r="A9" s="174">
        <v>1</v>
      </c>
      <c r="B9" s="187" t="s">
        <v>691</v>
      </c>
      <c r="C9" s="184" t="s">
        <v>692</v>
      </c>
      <c r="D9" s="185">
        <v>41441</v>
      </c>
      <c r="E9" s="186" t="s">
        <v>579</v>
      </c>
      <c r="F9" s="180">
        <v>26.38</v>
      </c>
      <c r="G9" s="174">
        <v>1</v>
      </c>
    </row>
    <row r="10" spans="1:198" s="259" customFormat="1" ht="18.95" customHeight="1">
      <c r="A10" s="176">
        <v>2</v>
      </c>
      <c r="B10" s="195" t="s">
        <v>820</v>
      </c>
      <c r="C10" s="182" t="s">
        <v>821</v>
      </c>
      <c r="D10" s="208">
        <v>41518</v>
      </c>
      <c r="E10" s="197" t="s">
        <v>602</v>
      </c>
      <c r="F10" s="181">
        <v>26.62</v>
      </c>
      <c r="G10" s="176">
        <v>2</v>
      </c>
    </row>
    <row r="11" spans="1:198" s="259" customFormat="1" ht="18.95" customHeight="1">
      <c r="A11" s="176">
        <v>3</v>
      </c>
      <c r="B11" s="195" t="s">
        <v>447</v>
      </c>
      <c r="C11" s="182" t="s">
        <v>822</v>
      </c>
      <c r="D11" s="198">
        <v>41769</v>
      </c>
      <c r="E11" s="197" t="s">
        <v>823</v>
      </c>
      <c r="F11" s="181">
        <v>26.75</v>
      </c>
      <c r="G11" s="174">
        <v>3</v>
      </c>
    </row>
    <row r="12" spans="1:198" s="259" customFormat="1" ht="18.95" customHeight="1">
      <c r="A12" s="176">
        <v>4</v>
      </c>
      <c r="B12" s="188" t="s">
        <v>696</v>
      </c>
      <c r="C12" s="189" t="s">
        <v>697</v>
      </c>
      <c r="D12" s="190" t="s">
        <v>698</v>
      </c>
      <c r="E12" s="191" t="s">
        <v>589</v>
      </c>
      <c r="F12" s="181">
        <v>27.3</v>
      </c>
      <c r="G12" s="176">
        <v>4</v>
      </c>
    </row>
    <row r="13" spans="1:198" s="259" customFormat="1" ht="18.95" customHeight="1">
      <c r="A13" s="176">
        <v>5</v>
      </c>
      <c r="B13" s="195" t="s">
        <v>512</v>
      </c>
      <c r="C13" s="182" t="s">
        <v>709</v>
      </c>
      <c r="D13" s="206">
        <v>41552</v>
      </c>
      <c r="E13" s="197" t="s">
        <v>475</v>
      </c>
      <c r="F13" s="181">
        <v>28.02</v>
      </c>
      <c r="G13" s="174">
        <v>5</v>
      </c>
    </row>
    <row r="14" spans="1:198" s="259" customFormat="1" ht="18.95" customHeight="1">
      <c r="A14" s="176">
        <v>6</v>
      </c>
      <c r="B14" s="192" t="s">
        <v>685</v>
      </c>
      <c r="C14" s="184" t="s">
        <v>706</v>
      </c>
      <c r="D14" s="250">
        <v>42052</v>
      </c>
      <c r="E14" s="194" t="s">
        <v>593</v>
      </c>
      <c r="F14" s="181">
        <v>28.63</v>
      </c>
      <c r="G14" s="176">
        <v>6</v>
      </c>
    </row>
    <row r="15" spans="1:198" s="259" customFormat="1" ht="18.95" customHeight="1">
      <c r="A15" s="176">
        <v>7</v>
      </c>
      <c r="B15" s="188" t="s">
        <v>693</v>
      </c>
      <c r="C15" s="188" t="s">
        <v>694</v>
      </c>
      <c r="D15" s="209" t="s">
        <v>695</v>
      </c>
      <c r="E15" s="191" t="s">
        <v>589</v>
      </c>
      <c r="F15" s="175">
        <v>28.81</v>
      </c>
      <c r="G15" s="174">
        <v>7</v>
      </c>
    </row>
    <row r="16" spans="1:198" s="259" customFormat="1" ht="18.95" customHeight="1">
      <c r="A16" s="176">
        <v>8</v>
      </c>
      <c r="B16" s="192" t="s">
        <v>689</v>
      </c>
      <c r="C16" s="184" t="s">
        <v>704</v>
      </c>
      <c r="D16" s="202">
        <v>41588</v>
      </c>
      <c r="E16" s="194" t="s">
        <v>593</v>
      </c>
      <c r="F16" s="181">
        <v>30.05</v>
      </c>
      <c r="G16" s="176">
        <v>8</v>
      </c>
    </row>
    <row r="17" spans="1:7" s="259" customFormat="1" ht="18.95" customHeight="1">
      <c r="A17" s="176">
        <v>9</v>
      </c>
      <c r="B17" s="195" t="s">
        <v>720</v>
      </c>
      <c r="C17" s="182" t="s">
        <v>721</v>
      </c>
      <c r="D17" s="198">
        <v>41452</v>
      </c>
      <c r="E17" s="197" t="s">
        <v>475</v>
      </c>
      <c r="F17" s="181">
        <v>30.29</v>
      </c>
      <c r="G17" s="174">
        <v>9</v>
      </c>
    </row>
    <row r="18" spans="1:7" s="259" customFormat="1" ht="18.95" customHeight="1">
      <c r="A18" s="176">
        <v>10</v>
      </c>
      <c r="B18" s="187" t="s">
        <v>689</v>
      </c>
      <c r="C18" s="184" t="s">
        <v>690</v>
      </c>
      <c r="D18" s="207">
        <v>42240</v>
      </c>
      <c r="E18" s="186" t="s">
        <v>579</v>
      </c>
      <c r="F18" s="175">
        <v>30.68</v>
      </c>
      <c r="G18" s="176">
        <v>10</v>
      </c>
    </row>
    <row r="19" spans="1:7" s="259" customFormat="1" ht="18" customHeight="1">
      <c r="A19" s="176">
        <v>11</v>
      </c>
      <c r="B19" s="195" t="s">
        <v>718</v>
      </c>
      <c r="C19" s="182" t="s">
        <v>719</v>
      </c>
      <c r="D19" s="198">
        <v>41837</v>
      </c>
      <c r="E19" s="197" t="s">
        <v>652</v>
      </c>
      <c r="F19" s="181">
        <v>31.61</v>
      </c>
      <c r="G19" s="174">
        <v>11</v>
      </c>
    </row>
    <row r="20" spans="1:7" s="259" customFormat="1" ht="18" customHeight="1">
      <c r="A20" s="176">
        <v>12</v>
      </c>
      <c r="B20" s="195" t="s">
        <v>710</v>
      </c>
      <c r="C20" s="182" t="s">
        <v>711</v>
      </c>
      <c r="D20" s="196">
        <v>41809</v>
      </c>
      <c r="E20" s="197" t="s">
        <v>475</v>
      </c>
      <c r="F20" s="181">
        <v>31.98</v>
      </c>
      <c r="G20" s="176">
        <v>12</v>
      </c>
    </row>
    <row r="21" spans="1:7" s="259" customFormat="1" ht="18" customHeight="1">
      <c r="A21" s="176">
        <v>13</v>
      </c>
      <c r="B21" s="192" t="s">
        <v>654</v>
      </c>
      <c r="C21" s="184" t="s">
        <v>705</v>
      </c>
      <c r="D21" s="193">
        <v>42047</v>
      </c>
      <c r="E21" s="194" t="s">
        <v>593</v>
      </c>
      <c r="F21" s="181">
        <v>32.53</v>
      </c>
      <c r="G21" s="174">
        <v>13</v>
      </c>
    </row>
    <row r="22" spans="1:7" s="259" customFormat="1" ht="18" customHeight="1">
      <c r="A22" s="176">
        <v>14</v>
      </c>
      <c r="B22" s="189" t="s">
        <v>701</v>
      </c>
      <c r="C22" s="189" t="s">
        <v>702</v>
      </c>
      <c r="D22" s="209" t="s">
        <v>703</v>
      </c>
      <c r="E22" s="191" t="s">
        <v>589</v>
      </c>
      <c r="F22" s="181">
        <v>33.1</v>
      </c>
      <c r="G22" s="176">
        <v>14</v>
      </c>
    </row>
    <row r="23" spans="1:7" s="259" customFormat="1" ht="18" customHeight="1">
      <c r="A23" s="176">
        <v>15</v>
      </c>
      <c r="B23" s="195" t="s">
        <v>716</v>
      </c>
      <c r="C23" s="182" t="s">
        <v>717</v>
      </c>
      <c r="D23" s="198">
        <v>41840</v>
      </c>
      <c r="E23" s="197" t="s">
        <v>652</v>
      </c>
      <c r="F23" s="181">
        <v>33.119999999999997</v>
      </c>
      <c r="G23" s="174">
        <v>15</v>
      </c>
    </row>
    <row r="24" spans="1:7" s="259" customFormat="1" ht="18" customHeight="1">
      <c r="A24" s="176">
        <v>16</v>
      </c>
      <c r="B24" s="188" t="s">
        <v>699</v>
      </c>
      <c r="C24" s="189" t="s">
        <v>694</v>
      </c>
      <c r="D24" s="209" t="s">
        <v>700</v>
      </c>
      <c r="E24" s="191" t="s">
        <v>589</v>
      </c>
      <c r="F24" s="181">
        <v>33.17</v>
      </c>
      <c r="G24" s="176">
        <v>16</v>
      </c>
    </row>
    <row r="25" spans="1:7" s="259" customFormat="1" ht="18" customHeight="1">
      <c r="A25" s="176">
        <v>17</v>
      </c>
      <c r="B25" s="195" t="s">
        <v>714</v>
      </c>
      <c r="C25" s="182" t="s">
        <v>715</v>
      </c>
      <c r="D25" s="198">
        <v>41784</v>
      </c>
      <c r="E25" s="197" t="s">
        <v>605</v>
      </c>
      <c r="F25" s="181">
        <v>33.72</v>
      </c>
      <c r="G25" s="174">
        <v>17</v>
      </c>
    </row>
    <row r="26" spans="1:7" ht="15.75">
      <c r="A26" s="176">
        <v>18</v>
      </c>
      <c r="B26" s="195" t="s">
        <v>707</v>
      </c>
      <c r="C26" s="182" t="s">
        <v>708</v>
      </c>
      <c r="D26" s="196">
        <v>41935</v>
      </c>
      <c r="E26" s="197" t="s">
        <v>475</v>
      </c>
      <c r="F26" s="181">
        <v>34.479999999999997</v>
      </c>
      <c r="G26" s="176">
        <v>18</v>
      </c>
    </row>
    <row r="27" spans="1:7" ht="15.75">
      <c r="A27" s="176">
        <v>19</v>
      </c>
      <c r="B27" s="195" t="s">
        <v>712</v>
      </c>
      <c r="C27" s="182" t="s">
        <v>713</v>
      </c>
      <c r="D27" s="198">
        <v>42506</v>
      </c>
      <c r="E27" s="197" t="s">
        <v>605</v>
      </c>
      <c r="F27" s="181">
        <v>35.9</v>
      </c>
      <c r="G27" s="174">
        <v>19</v>
      </c>
    </row>
  </sheetData>
  <mergeCells count="1">
    <mergeCell ref="B4:E4"/>
  </mergeCells>
  <pageMargins left="0.59055118110236227" right="0" top="0.47244094488188981" bottom="0.59055118110236227" header="0" footer="0"/>
  <pageSetup paperSize="9" orientation="portrait" r:id="rId1"/>
  <headerFooter alignWithMargins="0">
    <oddHeader>&amp;L&amp;C&amp;R</oddHeader>
    <oddFooter>&amp;L&amp;C&amp;R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SheetLayoutView="1" workbookViewId="0"/>
  </sheetViews>
  <sheetFormatPr defaultColWidth="12.42578125" defaultRowHeight="12.75"/>
  <cols>
    <col min="1" max="1" width="5.85546875" style="1" customWidth="1"/>
    <col min="2" max="6" width="12.140625" style="1" customWidth="1"/>
  </cols>
  <sheetData>
    <row r="1" spans="2:6" ht="18" customHeight="1">
      <c r="B1" s="54" t="str">
        <f>nbox!B1</f>
        <v>"Žemaitijos taurės" IV etapas</v>
      </c>
    </row>
    <row r="2" spans="2:6" ht="13.5" customHeight="1">
      <c r="B2" s="11" t="str">
        <f>nbox!B6</f>
        <v>2011 m. balandžio 2 d.</v>
      </c>
      <c r="F2" s="28" t="str">
        <f>nbox!E1</f>
        <v>Klaipėda, Lengvosios atletikos maniežas</v>
      </c>
    </row>
    <row r="7" spans="2:6" ht="15">
      <c r="B7" s="356" t="str">
        <f>nbox!B4</f>
        <v>Vyr. teisėjas</v>
      </c>
      <c r="C7" s="356"/>
    </row>
    <row r="9" spans="2:6" ht="15">
      <c r="B9" s="356" t="str">
        <f>nbox!B5</f>
        <v>Vyr. sekretorius</v>
      </c>
      <c r="C9" s="356"/>
    </row>
    <row r="11" spans="2:6">
      <c r="B11" s="1" t="s">
        <v>292</v>
      </c>
    </row>
    <row r="12" spans="2:6" ht="15">
      <c r="B12" s="11" t="s">
        <v>290</v>
      </c>
      <c r="C12" s="11" t="s">
        <v>290</v>
      </c>
    </row>
    <row r="13" spans="2:6" ht="15">
      <c r="B13" s="11" t="s">
        <v>291</v>
      </c>
    </row>
    <row r="14" spans="2:6" ht="15">
      <c r="B14" s="11" t="s">
        <v>290</v>
      </c>
    </row>
    <row r="15" spans="2:6" ht="15">
      <c r="B15" s="11" t="s">
        <v>290</v>
      </c>
    </row>
    <row r="16" spans="2:6" ht="15">
      <c r="B16" s="11" t="s">
        <v>290</v>
      </c>
    </row>
    <row r="17" spans="2:2" ht="15">
      <c r="B17" s="11" t="s">
        <v>290</v>
      </c>
    </row>
  </sheetData>
  <mergeCells count="2">
    <mergeCell ref="B9:C9"/>
    <mergeCell ref="B7:C7"/>
  </mergeCells>
  <phoneticPr fontId="13" type="noConversion"/>
  <pageMargins left="1" right="1" top="0.57361111111111107" bottom="0.57361111111111107" header="0" footer="0"/>
  <headerFooter alignWithMargins="0">
    <oddHeader>&amp;L&amp;C&amp;R</oddHeader>
    <oddFooter>&amp;L&amp;C&amp;R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0"/>
  <sheetViews>
    <sheetView zoomScaleSheetLayoutView="1" workbookViewId="0"/>
  </sheetViews>
  <sheetFormatPr defaultColWidth="11.42578125" defaultRowHeight="15"/>
  <cols>
    <col min="1" max="1" width="5.85546875" style="10" customWidth="1"/>
    <col min="2" max="4" width="7.85546875" style="10" hidden="1" customWidth="1"/>
    <col min="5" max="5" width="6.28515625" style="10" customWidth="1"/>
    <col min="6" max="6" width="6.140625" style="10" customWidth="1"/>
    <col min="7" max="7" width="7.7109375" style="10" hidden="1" customWidth="1"/>
    <col min="8" max="8" width="22.28515625" style="13" customWidth="1"/>
    <col min="9" max="9" width="12.7109375" style="16" customWidth="1"/>
    <col min="10" max="10" width="14.85546875" style="13" customWidth="1"/>
    <col min="11" max="11" width="8.42578125" style="10" customWidth="1"/>
    <col min="12" max="13" width="8.140625" style="10" hidden="1" customWidth="1"/>
    <col min="14" max="17" width="6.42578125" style="10" hidden="1" customWidth="1"/>
    <col min="18" max="18" width="8.85546875" style="10" hidden="1" customWidth="1"/>
    <col min="19" max="19" width="8.28515625" style="10" hidden="1" customWidth="1"/>
    <col min="20" max="20" width="4" style="11" customWidth="1"/>
    <col min="21" max="21" width="6.42578125" style="10" hidden="1" customWidth="1"/>
    <col min="22" max="22" width="6.28515625" style="11" hidden="1" customWidth="1"/>
    <col min="23" max="23" width="6" style="11" hidden="1" customWidth="1"/>
    <col min="24" max="25" width="7.7109375" style="11" hidden="1" customWidth="1"/>
    <col min="26" max="26" width="22" style="11" hidden="1" customWidth="1"/>
    <col min="27" max="27" width="11.85546875" style="11" hidden="1" customWidth="1"/>
    <col min="28" max="28" width="20.140625" style="11" hidden="1" customWidth="1"/>
    <col min="29" max="29" width="8.42578125" style="11" hidden="1" customWidth="1"/>
    <col min="30" max="32" width="8.28515625" style="11" hidden="1" customWidth="1"/>
    <col min="33" max="36" width="8.42578125" style="11" hidden="1" customWidth="1"/>
    <col min="37" max="37" width="8.42578125" style="10" hidden="1" customWidth="1"/>
    <col min="38" max="38" width="4.42578125" style="11" customWidth="1"/>
    <col min="39" max="39" width="6.42578125" style="10" customWidth="1"/>
    <col min="40" max="40" width="5.28515625" style="10" customWidth="1"/>
    <col min="41" max="41" width="7.42578125" style="11" hidden="1" customWidth="1"/>
    <col min="42" max="42" width="20.140625" style="11" customWidth="1"/>
    <col min="43" max="43" width="10.42578125" style="11" customWidth="1"/>
    <col min="44" max="44" width="13" style="13" customWidth="1"/>
    <col min="45" max="45" width="6.7109375" style="11" hidden="1" customWidth="1"/>
    <col min="46" max="46" width="19.7109375" style="11" hidden="1" customWidth="1"/>
    <col min="47" max="47" width="7.140625" style="11" customWidth="1"/>
    <col min="48" max="50" width="7.140625" style="11" hidden="1" customWidth="1"/>
    <col min="51" max="52" width="7.140625" style="10" customWidth="1"/>
    <col min="53" max="53" width="21.7109375" style="11" customWidth="1"/>
    <col min="54" max="57" width="11.42578125" style="11" hidden="1" customWidth="1"/>
    <col min="58" max="16384" width="11.42578125" style="11"/>
  </cols>
  <sheetData>
    <row r="1" spans="1:57" ht="18.75" customHeight="1">
      <c r="A1" s="33" t="s">
        <v>397</v>
      </c>
      <c r="B1" s="33"/>
      <c r="C1" s="33"/>
      <c r="D1" s="33"/>
      <c r="E1" s="3" t="str">
        <f>nbox!$B$1</f>
        <v>"Žemaitijos taurės" IV etapas</v>
      </c>
      <c r="I1" s="10"/>
      <c r="U1" s="10">
        <v>4</v>
      </c>
      <c r="V1" s="3" t="str">
        <f>E1</f>
        <v>"Žemaitijos taurės" IV etapas</v>
      </c>
      <c r="Y1" s="10"/>
      <c r="Z1" s="13"/>
      <c r="AA1" s="10"/>
      <c r="AB1" s="13"/>
      <c r="AC1" s="10"/>
      <c r="AD1" s="10"/>
      <c r="AE1" s="10"/>
      <c r="AF1" s="10"/>
      <c r="AG1" s="10"/>
      <c r="AH1" s="10"/>
      <c r="AI1" s="10"/>
      <c r="AJ1" s="10"/>
      <c r="AN1" s="3" t="str">
        <f>E1</f>
        <v>"Žemaitijos taurės" IV etapas</v>
      </c>
    </row>
    <row r="2" spans="1:57" ht="16.5" customHeight="1">
      <c r="A2" s="33" t="s">
        <v>448</v>
      </c>
      <c r="B2" s="34"/>
      <c r="C2" s="34"/>
      <c r="D2" s="34"/>
      <c r="E2" s="358" t="e">
        <f>IF(ISBLANK(A3)," ",VLOOKUP(A3,diena,2))</f>
        <v>#NAME?</v>
      </c>
      <c r="F2" s="358"/>
      <c r="G2" s="358"/>
      <c r="H2" s="358"/>
      <c r="I2" s="41" t="str">
        <f>nbox!$E$1</f>
        <v>Klaipėda, Lengvosios atletikos maniežas</v>
      </c>
      <c r="J2" s="11"/>
      <c r="U2" s="10">
        <v>3</v>
      </c>
      <c r="V2" s="358" t="e">
        <f>E2</f>
        <v>#NAME?</v>
      </c>
      <c r="W2" s="358"/>
      <c r="X2" s="358"/>
      <c r="Y2" s="358"/>
      <c r="Z2" s="358"/>
      <c r="AA2" s="41" t="str">
        <f>I2</f>
        <v>Klaipėda, Lengvosios atletikos maniežas</v>
      </c>
      <c r="AC2" s="10"/>
      <c r="AD2" s="10"/>
      <c r="AE2" s="10"/>
      <c r="AF2" s="10"/>
      <c r="AG2" s="10"/>
      <c r="AH2" s="10"/>
      <c r="AI2" s="10"/>
      <c r="AJ2" s="10"/>
      <c r="AN2" s="358" t="e">
        <f>E2</f>
        <v>#NAME?</v>
      </c>
      <c r="AO2" s="358"/>
      <c r="AP2" s="358"/>
      <c r="AQ2" s="41" t="str">
        <f>I2</f>
        <v>Klaipėda, Lengvosios atletikos maniežas</v>
      </c>
    </row>
    <row r="3" spans="1:57">
      <c r="A3" s="33">
        <v>2</v>
      </c>
      <c r="E3" s="33"/>
      <c r="F3" s="53"/>
      <c r="G3" s="11"/>
      <c r="H3" s="11"/>
      <c r="I3" s="10"/>
      <c r="U3" s="10">
        <v>1</v>
      </c>
      <c r="V3" s="10"/>
      <c r="W3" s="10"/>
      <c r="X3" s="53"/>
      <c r="AA3" s="10"/>
      <c r="AB3" s="13"/>
      <c r="AC3" s="10"/>
      <c r="AD3" s="10"/>
      <c r="AE3" s="10"/>
      <c r="AF3" s="10"/>
      <c r="AG3" s="10"/>
      <c r="AH3" s="10"/>
      <c r="AI3" s="10"/>
      <c r="AJ3" s="10"/>
    </row>
    <row r="4" spans="1:57" ht="18.75" customHeight="1">
      <c r="A4" s="33">
        <v>4</v>
      </c>
      <c r="B4" s="33"/>
      <c r="C4" s="33"/>
      <c r="D4" s="33"/>
      <c r="E4" s="33"/>
      <c r="G4" s="19" t="str">
        <f>CONCATENATE(G7,G5)</f>
        <v>in_200m m</v>
      </c>
      <c r="H4" s="3" t="e">
        <f>IF(ISBLANK(A2)," ",VLOOKUP(G5,rngt,2,FALSE))</f>
        <v>#NAME?</v>
      </c>
      <c r="I4" s="10"/>
      <c r="U4" s="10">
        <v>2</v>
      </c>
      <c r="V4" s="33"/>
      <c r="W4" s="33"/>
      <c r="X4" s="10"/>
      <c r="Y4" s="10"/>
      <c r="Z4" s="3" t="e">
        <f>H4</f>
        <v>#NAME?</v>
      </c>
      <c r="AA4" s="10"/>
      <c r="AB4" s="13"/>
      <c r="AC4" s="10"/>
      <c r="AD4" s="10"/>
      <c r="AE4" s="10"/>
      <c r="AF4" s="10"/>
      <c r="AG4" s="10"/>
      <c r="AH4" s="10"/>
      <c r="AI4" s="10"/>
      <c r="AJ4" s="10"/>
      <c r="AM4" s="33" t="s">
        <v>164</v>
      </c>
      <c r="AP4" s="54" t="e">
        <f>H4</f>
        <v>#NAME?</v>
      </c>
    </row>
    <row r="5" spans="1:57" ht="13.5" customHeight="1">
      <c r="A5" s="29" t="e">
        <f>IF(ISBLANK(A1)," ",VLOOKUP(A1,time,2,FALSE))</f>
        <v>#NAME?</v>
      </c>
      <c r="G5" s="10" t="str">
        <f>CONCATENATE(A1," ",A2)</f>
        <v>200m m</v>
      </c>
      <c r="H5" s="3"/>
      <c r="I5" s="10"/>
      <c r="V5" s="10"/>
      <c r="W5" s="10"/>
      <c r="X5" s="10"/>
      <c r="Y5" s="10"/>
      <c r="Z5" s="3"/>
      <c r="AA5" s="10"/>
      <c r="AB5" s="13"/>
      <c r="AC5" s="10"/>
      <c r="AD5" s="10"/>
      <c r="AE5" s="10"/>
      <c r="AF5" s="10"/>
      <c r="AG5" s="10"/>
      <c r="AH5" s="10"/>
      <c r="AI5" s="10"/>
      <c r="AJ5" s="10"/>
    </row>
    <row r="6" spans="1:57" ht="17.25" customHeight="1">
      <c r="A6" s="33">
        <v>1</v>
      </c>
      <c r="B6" s="33"/>
      <c r="C6" s="33"/>
      <c r="D6" s="33"/>
      <c r="E6" s="33"/>
      <c r="G6" s="36" t="e">
        <f>IF(ISBLANK(A6)," ",VLOOKUP(A6,beg,2,FALSE))</f>
        <v>#NAME?</v>
      </c>
      <c r="H6" s="3" t="e">
        <f>IF(ISBLANK(A6)," ",CONCATENATE(G6," ",$A$4))</f>
        <v>#NAME?</v>
      </c>
      <c r="I6" s="356"/>
      <c r="J6" s="356"/>
      <c r="K6" s="46"/>
      <c r="L6" s="46"/>
      <c r="M6" s="46"/>
      <c r="N6" s="46"/>
      <c r="O6" s="46"/>
      <c r="P6" s="46"/>
      <c r="Q6" s="46"/>
      <c r="R6" s="46"/>
      <c r="V6" s="33" t="s">
        <v>392</v>
      </c>
      <c r="W6" s="56">
        <v>3.8194444444444399E-2</v>
      </c>
      <c r="X6" s="10"/>
      <c r="Z6" s="3" t="e">
        <f>IF(ISBLANK(V6)," ",VLOOKUP(V6,beg,2,FALSE))</f>
        <v>#NAME?</v>
      </c>
      <c r="AA6" s="356">
        <f>I6</f>
        <v>0</v>
      </c>
      <c r="AB6" s="356"/>
      <c r="AC6" s="46">
        <f>K6</f>
        <v>0</v>
      </c>
      <c r="AD6" s="10"/>
      <c r="AE6" s="10"/>
      <c r="AF6" s="10"/>
      <c r="AG6" s="10"/>
      <c r="AH6" s="10"/>
      <c r="AI6" s="10"/>
      <c r="AJ6" s="10"/>
      <c r="AP6" s="3" t="e">
        <f>VLOOKUP(AM4,beg,2,FALSE)</f>
        <v>#NAME?</v>
      </c>
      <c r="AS6" s="19"/>
      <c r="AT6" s="19">
        <f>I6</f>
        <v>0</v>
      </c>
      <c r="AU6" s="46">
        <f>K6</f>
        <v>0</v>
      </c>
    </row>
    <row r="7" spans="1:57" ht="15.75" customHeight="1">
      <c r="A7" s="33"/>
      <c r="B7" s="33"/>
      <c r="C7" s="33"/>
      <c r="D7" s="33"/>
      <c r="E7" s="19" t="s">
        <v>107</v>
      </c>
      <c r="F7" s="52" t="e">
        <f>IF(ISBLANK($A$1)," ",VLOOKUP(G5,stm,2,FALSE))</f>
        <v>#NAME?</v>
      </c>
      <c r="G7" s="11" t="str">
        <f>nbox!$D$3</f>
        <v>in_</v>
      </c>
      <c r="I7" s="356"/>
      <c r="J7" s="356"/>
      <c r="K7" s="46"/>
      <c r="L7" s="46"/>
      <c r="M7" s="46"/>
      <c r="N7" s="46"/>
      <c r="O7" s="46"/>
      <c r="P7" s="46"/>
      <c r="Q7" s="46"/>
      <c r="R7" s="46"/>
      <c r="V7" s="19" t="s">
        <v>107</v>
      </c>
      <c r="W7" s="52" t="e">
        <f>F7+W6</f>
        <v>#NAME?</v>
      </c>
      <c r="Y7" s="10"/>
      <c r="Z7" s="13"/>
      <c r="AA7" s="356">
        <f>I7</f>
        <v>0</v>
      </c>
      <c r="AB7" s="356"/>
      <c r="AC7" s="46">
        <f>K7</f>
        <v>0</v>
      </c>
      <c r="AD7" s="10"/>
      <c r="AE7" s="10"/>
      <c r="AF7" s="10"/>
      <c r="AG7" s="10"/>
      <c r="AH7" s="10"/>
      <c r="AI7" s="10"/>
      <c r="AJ7" s="10"/>
      <c r="AR7" s="357">
        <f>I7</f>
        <v>0</v>
      </c>
      <c r="AS7" s="357"/>
      <c r="AT7" s="357"/>
      <c r="AU7" s="46">
        <f>K7</f>
        <v>0</v>
      </c>
    </row>
    <row r="8" spans="1:57" ht="15.75" customHeight="1">
      <c r="A8" s="35" t="s">
        <v>274</v>
      </c>
      <c r="B8" s="39" t="s">
        <v>275</v>
      </c>
      <c r="C8" s="39" t="s">
        <v>276</v>
      </c>
      <c r="D8" s="39" t="s">
        <v>236</v>
      </c>
      <c r="E8" s="57" t="s">
        <v>277</v>
      </c>
      <c r="F8" s="57" t="s">
        <v>278</v>
      </c>
      <c r="G8" s="39" t="s">
        <v>279</v>
      </c>
      <c r="H8" s="58" t="s">
        <v>560</v>
      </c>
      <c r="I8" s="43" t="s">
        <v>570</v>
      </c>
      <c r="J8" s="58" t="s">
        <v>280</v>
      </c>
      <c r="K8" s="57" t="s">
        <v>281</v>
      </c>
      <c r="L8" s="57" t="s">
        <v>282</v>
      </c>
      <c r="M8" s="57" t="s">
        <v>283</v>
      </c>
      <c r="N8" s="39"/>
      <c r="O8" s="39"/>
      <c r="P8" s="39"/>
      <c r="Q8" s="39"/>
      <c r="R8" s="39" t="s">
        <v>284</v>
      </c>
      <c r="S8" s="35" t="s">
        <v>285</v>
      </c>
      <c r="U8" s="35" t="s">
        <v>274</v>
      </c>
      <c r="V8" s="57" t="s">
        <v>277</v>
      </c>
      <c r="W8" s="35" t="s">
        <v>278</v>
      </c>
      <c r="X8" s="39" t="s">
        <v>286</v>
      </c>
      <c r="Y8" s="39" t="s">
        <v>279</v>
      </c>
      <c r="Z8" s="58" t="s">
        <v>560</v>
      </c>
      <c r="AA8" s="43" t="s">
        <v>570</v>
      </c>
      <c r="AB8" s="58" t="s">
        <v>280</v>
      </c>
      <c r="AC8" s="35" t="s">
        <v>287</v>
      </c>
      <c r="AD8" s="57" t="s">
        <v>281</v>
      </c>
      <c r="AE8" s="39" t="s">
        <v>282</v>
      </c>
      <c r="AF8" s="39" t="s">
        <v>283</v>
      </c>
      <c r="AG8" s="39"/>
      <c r="AH8" s="39"/>
      <c r="AI8" s="39"/>
      <c r="AJ8" s="39"/>
      <c r="AK8" s="35" t="s">
        <v>284</v>
      </c>
      <c r="AM8" s="35" t="s">
        <v>274</v>
      </c>
      <c r="AN8" s="35" t="s">
        <v>278</v>
      </c>
      <c r="AO8" s="39" t="s">
        <v>279</v>
      </c>
      <c r="AP8" s="58" t="s">
        <v>560</v>
      </c>
      <c r="AQ8" s="43" t="s">
        <v>570</v>
      </c>
      <c r="AR8" s="58" t="s">
        <v>280</v>
      </c>
      <c r="AS8" s="58" t="s">
        <v>563</v>
      </c>
      <c r="AT8" s="58" t="s">
        <v>564</v>
      </c>
      <c r="AU8" s="35" t="s">
        <v>281</v>
      </c>
      <c r="AV8" s="35" t="s">
        <v>288</v>
      </c>
      <c r="AW8" s="39" t="s">
        <v>183</v>
      </c>
      <c r="AX8" s="35" t="s">
        <v>284</v>
      </c>
      <c r="AY8" s="35" t="s">
        <v>100</v>
      </c>
      <c r="AZ8" s="35" t="s">
        <v>289</v>
      </c>
      <c r="BA8" s="31" t="s">
        <v>565</v>
      </c>
      <c r="BB8" s="59" t="str">
        <f>$G$5</f>
        <v>200m m</v>
      </c>
    </row>
    <row r="9" spans="1:57" ht="16.5" customHeight="1">
      <c r="A9" s="5" t="str">
        <f>IF(ISBLANK(K9),"",RANK(K9,$K$9:$K$12,1))</f>
        <v/>
      </c>
      <c r="B9" s="5" t="str">
        <f>IF(ISBLANK(K9)," ",RANK(K9,$K$9:$K$68,1))</f>
        <v xml:space="preserve"> </v>
      </c>
      <c r="C9" s="5" t="str">
        <f>IF(ISBLANK(K9)," ",CONCATENATE(D9,"/",A9))</f>
        <v xml:space="preserve"> </v>
      </c>
      <c r="D9" s="5">
        <f>$A$6</f>
        <v>1</v>
      </c>
      <c r="E9" s="5">
        <v>1</v>
      </c>
      <c r="F9" s="5"/>
      <c r="G9" s="5" t="str">
        <f>IF(ISBLANK(F9)," ",CONCATENATE($A$2,F9))</f>
        <v xml:space="preserve"> </v>
      </c>
      <c r="H9" s="47" t="str">
        <f>IF(ISBLANK(F9),"",VLOOKUP(G9,id,2,FALSE))</f>
        <v/>
      </c>
      <c r="I9" s="45" t="str">
        <f>IF(ISBLANK(F9)," ",VLOOKUP(G9,id,3,FALSE))</f>
        <v xml:space="preserve"> </v>
      </c>
      <c r="J9" s="47" t="str">
        <f>IF(ISBLANK(F9)," ",VLOOKUP(G9,id,4,FALSE))</f>
        <v xml:space="preserve"> </v>
      </c>
      <c r="K9" s="38"/>
      <c r="L9" s="38"/>
      <c r="M9" s="38"/>
      <c r="N9" s="38" t="str">
        <f>IF(ISBLANK(K9)," ",IF(K9=L9,"="," "))</f>
        <v xml:space="preserve"> </v>
      </c>
      <c r="O9" s="38" t="str">
        <f>IF(ISBLANK(K9)," ",IF(K9&lt;=L9,"SB"," "))</f>
        <v xml:space="preserve"> </v>
      </c>
      <c r="P9" s="38" t="str">
        <f>IF(ISBLANK(K9)," ",IF(K9=M9,"="," "))</f>
        <v xml:space="preserve"> </v>
      </c>
      <c r="Q9" s="38" t="str">
        <f>IF(ISBLANK(K9)," ",IF(K9&lt;=M9,"PB"," "))</f>
        <v xml:space="preserve"> </v>
      </c>
      <c r="R9" s="37" t="str">
        <f>IF(ISBLANK(K9)," ",CONCATENATE(N9,O9,P9,Q9))</f>
        <v xml:space="preserve"> </v>
      </c>
      <c r="S9" s="38" t="str">
        <f>IF(B9&lt;=4,"Fin"," ")</f>
        <v xml:space="preserve"> </v>
      </c>
      <c r="U9" s="5" t="e">
        <f>IF(ISBLANK(AD9),"",RANK(AD9,$AD$9:$AD$12,1))</f>
        <v>#N/A</v>
      </c>
      <c r="V9" s="5">
        <v>1</v>
      </c>
      <c r="W9" s="5" t="e">
        <f>IF(ISBLANK(V9),"",VLOOKUP(X9,$B$9:$T$100,5,FALSE))</f>
        <v>#N/A</v>
      </c>
      <c r="X9" s="5">
        <f>U1</f>
        <v>4</v>
      </c>
      <c r="Y9" s="5" t="e">
        <f>IF(ISBLANK(V9)," ",CONCATENATE($A$2,W9))</f>
        <v>#N/A</v>
      </c>
      <c r="Z9" s="47" t="e">
        <f>IF(ISBLANK(V9),"",VLOOKUP(Y9,id,2,FALSE))</f>
        <v>#N/A</v>
      </c>
      <c r="AA9" s="45" t="e">
        <f>IF(ISBLANK(V9)," ",VLOOKUP(Y9,id,3,FALSE))</f>
        <v>#N/A</v>
      </c>
      <c r="AB9" s="47" t="e">
        <f>IF(ISBLANK(V9)," ",VLOOKUP(Y9,id,4,FALSE))</f>
        <v>#N/A</v>
      </c>
      <c r="AC9" s="38" t="e">
        <f>IF(ISBLANK(V9)," ",VLOOKUP(X9,$B$9:$T$100,10,FALSE))</f>
        <v>#N/A</v>
      </c>
      <c r="AD9" s="38" t="e">
        <f>AC9</f>
        <v>#N/A</v>
      </c>
      <c r="AE9" s="38" t="e">
        <f>IF(ISBLANK(V9)," ",VLOOKUP(X9,rzsdfam,11,FALSE))</f>
        <v>#NAME?</v>
      </c>
      <c r="AF9" s="38" t="e">
        <f>IF(ISBLANK(V9)," ",VLOOKUP(X9,rzsdfam,12,FALSE))</f>
        <v>#NAME?</v>
      </c>
      <c r="AG9" s="38" t="e">
        <f>IF(ISBLANK(AD9)," ",IF(AD9=AE9,"="," "))</f>
        <v>#N/A</v>
      </c>
      <c r="AH9" s="38" t="e">
        <f>IF(ISBLANK(AD9)," ",IF(AD9&lt;=AE9,"SB"," "))</f>
        <v>#N/A</v>
      </c>
      <c r="AI9" s="38" t="e">
        <f>IF(ISBLANK(AD9)," ",IF(AD9=AF9,"="," "))</f>
        <v>#N/A</v>
      </c>
      <c r="AJ9" s="38" t="e">
        <f>IF(ISBLANK(AD9)," ",IF(AD9&lt;=AF9,"PB"," "))</f>
        <v>#N/A</v>
      </c>
      <c r="AK9" s="38" t="e">
        <f>IF(ISBLANK(AD9)," ",CONCATENATE(AG9,AH9,AI9,AJ9))</f>
        <v>#N/A</v>
      </c>
      <c r="AM9" s="10">
        <v>1</v>
      </c>
      <c r="AN9" s="10" t="e">
        <f>IF(ISBLANK(AM9)," ",VLOOKUP(AM9,$U$9:$AD$12,3,FALSE))</f>
        <v>#N/A</v>
      </c>
      <c r="AO9" s="10" t="e">
        <f t="shared" ref="AO9:AO40" si="0">IF(ISBLANK(AM9)," ",CONCATENATE($A$2,AN9))</f>
        <v>#N/A</v>
      </c>
      <c r="AP9" s="13" t="e">
        <f t="shared" ref="AP9:AP40" si="1">IF(ISBLANK(AM9),"",VLOOKUP(AO9,id,2,FALSE))</f>
        <v>#N/A</v>
      </c>
      <c r="AQ9" s="16" t="e">
        <f t="shared" ref="AQ9:AQ40" si="2">IF(ISBLANK(AM9)," ",VLOOKUP(AO9,id,3,FALSE))</f>
        <v>#N/A</v>
      </c>
      <c r="AR9" s="13" t="e">
        <f t="shared" ref="AR9:AR40" si="3">IF(ISBLANK(AM9)," ",VLOOKUP(AO9,id,4,FALSE))</f>
        <v>#N/A</v>
      </c>
      <c r="AS9" s="13" t="e">
        <f t="shared" ref="AS9:AS40" si="4">IF(ISBLANK(AM9)," ",VLOOKUP(AO9,id,5,FALSE))</f>
        <v>#N/A</v>
      </c>
      <c r="AT9" s="13" t="e">
        <f t="shared" ref="AT9:AT40" si="5">IF(ISBLANK(AM9)," ",VLOOKUP(AO9,id,6,FALSE))</f>
        <v>#N/A</v>
      </c>
      <c r="AU9" s="46" t="e">
        <f>IF(ISBLANK(AM9)," ",VLOOKUP(AM9,$U$9:$AD$12,9,FALSE))</f>
        <v>#N/A</v>
      </c>
      <c r="AV9" s="46" t="e">
        <f>IF(ISBLANK(AM9)," ",VLOOKUP(AM9,$U$9:$AD$12,10,FALSE))</f>
        <v>#N/A</v>
      </c>
      <c r="AW9" s="46" t="e">
        <f t="shared" ref="AW9:AW40" si="6">IF(ISBLANK(AM9)," ",MIN(AU9:AV9))</f>
        <v>#N/A</v>
      </c>
      <c r="AX9" s="46" t="e">
        <f t="shared" ref="AX9:AX40" si="7">IF(ISBLANK(AM9)," ",VLOOKUP(AM9,rzsdfam,17,FALSE))</f>
        <v>#NAME?</v>
      </c>
      <c r="AY9" s="10" t="e">
        <f t="shared" ref="AY9:AY40" si="8">IF(ISBLANK(AM9)," ",VLOOKUP(AW9,$BC$10:$BD$17,2,1))</f>
        <v>#N/A</v>
      </c>
      <c r="BA9" s="13" t="e">
        <f t="shared" ref="BA9:BA40" si="9">IF(ISBLANK(AM9)," ",VLOOKUP(AO9,id,7,FALSE))</f>
        <v>#N/A</v>
      </c>
      <c r="BB9" s="55" t="s">
        <v>98</v>
      </c>
      <c r="BC9" s="55" t="s">
        <v>99</v>
      </c>
      <c r="BD9" s="55" t="s">
        <v>100</v>
      </c>
    </row>
    <row r="10" spans="1:57">
      <c r="A10" s="7" t="str">
        <f>IF(ISBLANK(K10),"",RANK(K10,$K$9:$K$12,1))</f>
        <v/>
      </c>
      <c r="B10" s="7" t="str">
        <f>IF(ISBLANK(K10)," ",RANK(K10,$K$9:$K$68,1))</f>
        <v xml:space="preserve"> </v>
      </c>
      <c r="C10" s="5" t="str">
        <f>IF(ISBLANK(K10)," ",CONCATENATE(D10,"/",A10))</f>
        <v xml:space="preserve"> </v>
      </c>
      <c r="D10" s="5">
        <f>$A$6</f>
        <v>1</v>
      </c>
      <c r="E10" s="7">
        <v>2</v>
      </c>
      <c r="F10" s="7"/>
      <c r="G10" s="7" t="str">
        <f>IF(ISBLANK(F10)," ",CONCATENATE($A$2,F10))</f>
        <v xml:space="preserve"> </v>
      </c>
      <c r="H10" s="47" t="str">
        <f>IF(ISBLANK(F10),"",VLOOKUP(G10,id,2,FALSE))</f>
        <v/>
      </c>
      <c r="I10" s="45" t="str">
        <f>IF(ISBLANK(F10)," ",VLOOKUP(G10,id,3,FALSE))</f>
        <v xml:space="preserve"> </v>
      </c>
      <c r="J10" s="47" t="str">
        <f>IF(ISBLANK(F10)," ",VLOOKUP(G10,id,4,FALSE))</f>
        <v xml:space="preserve"> </v>
      </c>
      <c r="K10" s="44"/>
      <c r="L10" s="44"/>
      <c r="M10" s="44"/>
      <c r="N10" s="38" t="str">
        <f>IF(ISBLANK(K10)," ",IF(K10=L10,"="," "))</f>
        <v xml:space="preserve"> </v>
      </c>
      <c r="O10" s="38" t="str">
        <f>IF(ISBLANK(K10)," ",IF(K10&lt;=L10,"SB"," "))</f>
        <v xml:space="preserve"> </v>
      </c>
      <c r="P10" s="38" t="str">
        <f>IF(ISBLANK(K10)," ",IF(K10=M10,"="," "))</f>
        <v xml:space="preserve"> </v>
      </c>
      <c r="Q10" s="38" t="str">
        <f>IF(ISBLANK(K10)," ",IF(K10&lt;=M10,"PB"," "))</f>
        <v xml:space="preserve"> </v>
      </c>
      <c r="R10" s="37" t="str">
        <f>IF(ISBLANK(K10)," ",CONCATENATE(N10,O10,P10,Q10))</f>
        <v xml:space="preserve"> </v>
      </c>
      <c r="S10" s="44" t="str">
        <f>IF(B10&lt;=4,"Fin"," ")</f>
        <v xml:space="preserve"> </v>
      </c>
      <c r="U10" s="5" t="e">
        <f>IF(ISBLANK(AD10),"",RANK(AD10,$AD$9:$AD$12,1))</f>
        <v>#N/A</v>
      </c>
      <c r="V10" s="7">
        <v>2</v>
      </c>
      <c r="W10" s="5" t="e">
        <f>IF(ISBLANK(V10),"",VLOOKUP(X10,$B$9:$T$100,5,FALSE))</f>
        <v>#N/A</v>
      </c>
      <c r="X10" s="7">
        <f>U2</f>
        <v>3</v>
      </c>
      <c r="Y10" s="7" t="e">
        <f>IF(ISBLANK(V10)," ",CONCATENATE($A$2,W10))</f>
        <v>#N/A</v>
      </c>
      <c r="Z10" s="47" t="e">
        <f>IF(ISBLANK(V10),"",VLOOKUP(Y10,id,2,FALSE))</f>
        <v>#N/A</v>
      </c>
      <c r="AA10" s="45" t="e">
        <f>IF(ISBLANK(V10)," ",VLOOKUP(Y10,id,3,FALSE))</f>
        <v>#N/A</v>
      </c>
      <c r="AB10" s="47" t="e">
        <f>IF(ISBLANK(V10)," ",VLOOKUP(Y10,id,4,FALSE))</f>
        <v>#N/A</v>
      </c>
      <c r="AC10" s="38" t="e">
        <f>IF(ISBLANK(V10)," ",VLOOKUP(X10,$B$9:$T$100,10,FALSE))</f>
        <v>#N/A</v>
      </c>
      <c r="AD10" s="38" t="e">
        <f>AC10</f>
        <v>#N/A</v>
      </c>
      <c r="AE10" s="38" t="e">
        <f>IF(ISBLANK(V10)," ",VLOOKUP(X10,rzsdfam,11,FALSE))</f>
        <v>#NAME?</v>
      </c>
      <c r="AF10" s="38" t="e">
        <f>IF(ISBLANK(V10)," ",VLOOKUP(X10,rzsdfam,12,FALSE))</f>
        <v>#NAME?</v>
      </c>
      <c r="AG10" s="38" t="e">
        <f>IF(ISBLANK(AD10)," ",IF(AD10=AE10,"="," "))</f>
        <v>#N/A</v>
      </c>
      <c r="AH10" s="38" t="e">
        <f>IF(ISBLANK(AD10)," ",IF(AD10&lt;=AE10,"SB"," "))</f>
        <v>#N/A</v>
      </c>
      <c r="AI10" s="38" t="e">
        <f>IF(ISBLANK(AD10)," ",IF(AD10=AF10,"="," "))</f>
        <v>#N/A</v>
      </c>
      <c r="AJ10" s="38" t="e">
        <f>IF(ISBLANK(AD10)," ",IF(AD10&lt;=AF10,"PB"," "))</f>
        <v>#N/A</v>
      </c>
      <c r="AK10" s="38" t="e">
        <f>IF(ISBLANK(AD10)," ",CONCATENATE(AG10,AH10,AI10,AJ10))</f>
        <v>#N/A</v>
      </c>
      <c r="AM10" s="10">
        <v>2</v>
      </c>
      <c r="AN10" s="10" t="e">
        <f>IF(ISBLANK(AM10)," ",VLOOKUP(AM10,$U$9:$AD$12,3,FALSE))</f>
        <v>#N/A</v>
      </c>
      <c r="AO10" s="10" t="e">
        <f t="shared" si="0"/>
        <v>#N/A</v>
      </c>
      <c r="AP10" s="13" t="e">
        <f t="shared" si="1"/>
        <v>#N/A</v>
      </c>
      <c r="AQ10" s="16" t="e">
        <f t="shared" si="2"/>
        <v>#N/A</v>
      </c>
      <c r="AR10" s="13" t="e">
        <f t="shared" si="3"/>
        <v>#N/A</v>
      </c>
      <c r="AS10" s="13" t="e">
        <f t="shared" si="4"/>
        <v>#N/A</v>
      </c>
      <c r="AT10" s="13" t="e">
        <f t="shared" si="5"/>
        <v>#N/A</v>
      </c>
      <c r="AU10" s="46" t="e">
        <f>IF(ISBLANK(AM10)," ",VLOOKUP(AM10,$U$9:$AD$12,9,FALSE))</f>
        <v>#N/A</v>
      </c>
      <c r="AV10" s="46" t="e">
        <f>IF(ISBLANK(AM10)," ",VLOOKUP(AM10,$U$9:$AD$12,10,FALSE))</f>
        <v>#N/A</v>
      </c>
      <c r="AW10" s="46" t="e">
        <f t="shared" si="6"/>
        <v>#N/A</v>
      </c>
      <c r="AX10" s="46" t="e">
        <f t="shared" si="7"/>
        <v>#NAME?</v>
      </c>
      <c r="AY10" s="10" t="e">
        <f t="shared" si="8"/>
        <v>#N/A</v>
      </c>
      <c r="BA10" s="13" t="e">
        <f t="shared" si="9"/>
        <v>#N/A</v>
      </c>
      <c r="BB10" s="30" t="str">
        <f t="shared" ref="BB10:BB19" si="10">CONCATENATE($BB$8,BE10)</f>
        <v>200m m1</v>
      </c>
      <c r="BC10" s="40" t="e">
        <f t="shared" ref="BC10:BC19" si="11">VLOOKUP(BB10,kvli,2,FALSE)</f>
        <v>#NAME?</v>
      </c>
      <c r="BD10" s="49" t="s">
        <v>102</v>
      </c>
      <c r="BE10" s="51">
        <v>1</v>
      </c>
    </row>
    <row r="11" spans="1:57">
      <c r="A11" s="7" t="str">
        <f>IF(ISBLANK(K11),"",RANK(K11,$K$9:$K$12,1))</f>
        <v/>
      </c>
      <c r="B11" s="7" t="str">
        <f>IF(ISBLANK(K11)," ",RANK(K11,$K$9:$K$68,1))</f>
        <v xml:space="preserve"> </v>
      </c>
      <c r="C11" s="5" t="str">
        <f>IF(ISBLANK(K11)," ",CONCATENATE(D11,"/",A11))</f>
        <v xml:space="preserve"> </v>
      </c>
      <c r="D11" s="5">
        <f>$A$6</f>
        <v>1</v>
      </c>
      <c r="E11" s="7">
        <v>3</v>
      </c>
      <c r="F11" s="7"/>
      <c r="G11" s="7" t="str">
        <f>IF(ISBLANK(F11)," ",CONCATENATE($A$2,F11))</f>
        <v xml:space="preserve"> </v>
      </c>
      <c r="H11" s="47" t="str">
        <f>IF(ISBLANK(F11),"",VLOOKUP(G11,id,2,FALSE))</f>
        <v/>
      </c>
      <c r="I11" s="45" t="str">
        <f>IF(ISBLANK(F11)," ",VLOOKUP(G11,id,3,FALSE))</f>
        <v xml:space="preserve"> </v>
      </c>
      <c r="J11" s="47" t="str">
        <f>IF(ISBLANK(F11)," ",VLOOKUP(G11,id,4,FALSE))</f>
        <v xml:space="preserve"> </v>
      </c>
      <c r="K11" s="44"/>
      <c r="L11" s="44"/>
      <c r="M11" s="44"/>
      <c r="N11" s="38" t="str">
        <f>IF(ISBLANK(K11)," ",IF(K11=L11,"="," "))</f>
        <v xml:space="preserve"> </v>
      </c>
      <c r="O11" s="38" t="str">
        <f>IF(ISBLANK(K11)," ",IF(K11&lt;=L11,"SB"," "))</f>
        <v xml:space="preserve"> </v>
      </c>
      <c r="P11" s="38" t="str">
        <f>IF(ISBLANK(K11)," ",IF(K11=M11,"="," "))</f>
        <v xml:space="preserve"> </v>
      </c>
      <c r="Q11" s="38" t="str">
        <f>IF(ISBLANK(K11)," ",IF(K11&lt;=M11,"PB"," "))</f>
        <v xml:space="preserve"> </v>
      </c>
      <c r="R11" s="37" t="str">
        <f>IF(ISBLANK(K11)," ",CONCATENATE(N11,O11,P11,Q11))</f>
        <v xml:space="preserve"> </v>
      </c>
      <c r="S11" s="44" t="str">
        <f>IF(B11&lt;=4,"Fin"," ")</f>
        <v xml:space="preserve"> </v>
      </c>
      <c r="U11" s="5" t="e">
        <f>IF(ISBLANK(AD11),"",RANK(AD11,$AD$9:$AD$12,1))</f>
        <v>#N/A</v>
      </c>
      <c r="V11" s="7">
        <v>3</v>
      </c>
      <c r="W11" s="5" t="e">
        <f>IF(ISBLANK(V11),"",VLOOKUP(X11,$B$9:$T$100,5,FALSE))</f>
        <v>#N/A</v>
      </c>
      <c r="X11" s="7">
        <f>U3</f>
        <v>1</v>
      </c>
      <c r="Y11" s="7" t="e">
        <f>IF(ISBLANK(V11)," ",CONCATENATE($A$2,W11))</f>
        <v>#N/A</v>
      </c>
      <c r="Z11" s="47" t="e">
        <f>IF(ISBLANK(V11),"",VLOOKUP(Y11,id,2,FALSE))</f>
        <v>#N/A</v>
      </c>
      <c r="AA11" s="45" t="e">
        <f>IF(ISBLANK(V11)," ",VLOOKUP(Y11,id,3,FALSE))</f>
        <v>#N/A</v>
      </c>
      <c r="AB11" s="47" t="e">
        <f>IF(ISBLANK(V11)," ",VLOOKUP(Y11,id,4,FALSE))</f>
        <v>#N/A</v>
      </c>
      <c r="AC11" s="38" t="e">
        <f>IF(ISBLANK(V11)," ",VLOOKUP(X11,$B$9:$T$100,10,FALSE))</f>
        <v>#N/A</v>
      </c>
      <c r="AD11" s="38" t="e">
        <f>AC11</f>
        <v>#N/A</v>
      </c>
      <c r="AE11" s="38" t="e">
        <f>IF(ISBLANK(V11)," ",VLOOKUP(X11,rzsdfam,11,FALSE))</f>
        <v>#NAME?</v>
      </c>
      <c r="AF11" s="38" t="e">
        <f>IF(ISBLANK(V11)," ",VLOOKUP(X11,rzsdfam,12,FALSE))</f>
        <v>#NAME?</v>
      </c>
      <c r="AG11" s="38" t="e">
        <f>IF(ISBLANK(AD11)," ",IF(AD11=AE11,"="," "))</f>
        <v>#N/A</v>
      </c>
      <c r="AH11" s="38" t="e">
        <f>IF(ISBLANK(AD11)," ",IF(AD11&lt;=AE11,"SB"," "))</f>
        <v>#N/A</v>
      </c>
      <c r="AI11" s="38" t="e">
        <f>IF(ISBLANK(AD11)," ",IF(AD11=AF11,"="," "))</f>
        <v>#N/A</v>
      </c>
      <c r="AJ11" s="38" t="e">
        <f>IF(ISBLANK(AD11)," ",IF(AD11&lt;=AF11,"PB"," "))</f>
        <v>#N/A</v>
      </c>
      <c r="AK11" s="38" t="e">
        <f>IF(ISBLANK(AD11)," ",CONCATENATE(AG11,AH11,AI11,AJ11))</f>
        <v>#N/A</v>
      </c>
      <c r="AM11" s="10">
        <v>3</v>
      </c>
      <c r="AN11" s="10" t="e">
        <f>IF(ISBLANK(AM11)," ",VLOOKUP(AM11,$U$9:$AD$12,3,FALSE))</f>
        <v>#N/A</v>
      </c>
      <c r="AO11" s="10" t="e">
        <f t="shared" si="0"/>
        <v>#N/A</v>
      </c>
      <c r="AP11" s="13" t="e">
        <f t="shared" si="1"/>
        <v>#N/A</v>
      </c>
      <c r="AQ11" s="16" t="e">
        <f t="shared" si="2"/>
        <v>#N/A</v>
      </c>
      <c r="AR11" s="13" t="e">
        <f t="shared" si="3"/>
        <v>#N/A</v>
      </c>
      <c r="AS11" s="13" t="e">
        <f t="shared" si="4"/>
        <v>#N/A</v>
      </c>
      <c r="AT11" s="13" t="e">
        <f t="shared" si="5"/>
        <v>#N/A</v>
      </c>
      <c r="AU11" s="46" t="e">
        <f>IF(ISBLANK(AM11)," ",VLOOKUP(AM11,$U$9:$AD$12,9,FALSE))</f>
        <v>#N/A</v>
      </c>
      <c r="AV11" s="46" t="e">
        <f>IF(ISBLANK(AM11)," ",VLOOKUP(AM11,$U$9:$AD$12,10,FALSE))</f>
        <v>#N/A</v>
      </c>
      <c r="AW11" s="46" t="e">
        <f t="shared" si="6"/>
        <v>#N/A</v>
      </c>
      <c r="AX11" s="46" t="e">
        <f t="shared" si="7"/>
        <v>#NAME?</v>
      </c>
      <c r="AY11" s="10" t="e">
        <f t="shared" si="8"/>
        <v>#N/A</v>
      </c>
      <c r="BA11" s="13" t="e">
        <f t="shared" si="9"/>
        <v>#N/A</v>
      </c>
      <c r="BB11" s="30" t="str">
        <f t="shared" si="10"/>
        <v>200m m2</v>
      </c>
      <c r="BC11" s="40" t="e">
        <f t="shared" si="11"/>
        <v>#NAME?</v>
      </c>
      <c r="BD11" s="51" t="s">
        <v>563</v>
      </c>
      <c r="BE11" s="51">
        <v>2</v>
      </c>
    </row>
    <row r="12" spans="1:57">
      <c r="A12" s="7" t="str">
        <f>IF(ISBLANK(K12),"",RANK(K12,$K$9:$K$12,1))</f>
        <v/>
      </c>
      <c r="B12" s="7" t="str">
        <f>IF(ISBLANK(K12)," ",RANK(K12,$K$9:$K$68,1))</f>
        <v xml:space="preserve"> </v>
      </c>
      <c r="C12" s="5" t="str">
        <f>IF(ISBLANK(K12)," ",CONCATENATE(D12,"/",A12))</f>
        <v xml:space="preserve"> </v>
      </c>
      <c r="D12" s="5">
        <f>$A$6</f>
        <v>1</v>
      </c>
      <c r="E12" s="7">
        <v>4</v>
      </c>
      <c r="F12" s="7"/>
      <c r="G12" s="7" t="str">
        <f>IF(ISBLANK(F12)," ",CONCATENATE($A$2,F12))</f>
        <v xml:space="preserve"> </v>
      </c>
      <c r="H12" s="47" t="str">
        <f>IF(ISBLANK(F12),"",VLOOKUP(G12,id,2,FALSE))</f>
        <v/>
      </c>
      <c r="I12" s="45" t="str">
        <f>IF(ISBLANK(F12)," ",VLOOKUP(G12,id,3,FALSE))</f>
        <v xml:space="preserve"> </v>
      </c>
      <c r="J12" s="47" t="str">
        <f>IF(ISBLANK(F12)," ",VLOOKUP(G12,id,4,FALSE))</f>
        <v xml:space="preserve"> </v>
      </c>
      <c r="K12" s="44"/>
      <c r="L12" s="44"/>
      <c r="M12" s="44"/>
      <c r="N12" s="38" t="str">
        <f>IF(ISBLANK(K12)," ",IF(K12=L12,"="," "))</f>
        <v xml:space="preserve"> </v>
      </c>
      <c r="O12" s="38" t="str">
        <f>IF(ISBLANK(K12)," ",IF(K12&lt;=L12,"SB"," "))</f>
        <v xml:space="preserve"> </v>
      </c>
      <c r="P12" s="38" t="str">
        <f>IF(ISBLANK(K12)," ",IF(K12=M12,"="," "))</f>
        <v xml:space="preserve"> </v>
      </c>
      <c r="Q12" s="38" t="str">
        <f>IF(ISBLANK(K12)," ",IF(K12&lt;=M12,"PB"," "))</f>
        <v xml:space="preserve"> </v>
      </c>
      <c r="R12" s="37" t="str">
        <f>IF(ISBLANK(K12)," ",CONCATENATE(N12,O12,P12,Q12))</f>
        <v xml:space="preserve"> </v>
      </c>
      <c r="S12" s="44" t="str">
        <f>IF(B12&lt;=4,"Fin"," ")</f>
        <v xml:space="preserve"> </v>
      </c>
      <c r="U12" s="5" t="e">
        <f>IF(ISBLANK(AD12),"",RANK(AD12,$AD$9:$AD$12,1))</f>
        <v>#N/A</v>
      </c>
      <c r="V12" s="7">
        <v>4</v>
      </c>
      <c r="W12" s="5" t="e">
        <f>IF(ISBLANK(V12),"",VLOOKUP(X12,$B$9:$T$100,5,FALSE))</f>
        <v>#N/A</v>
      </c>
      <c r="X12" s="7">
        <f>U4</f>
        <v>2</v>
      </c>
      <c r="Y12" s="7" t="e">
        <f>IF(ISBLANK(V12)," ",CONCATENATE($A$2,W12))</f>
        <v>#N/A</v>
      </c>
      <c r="Z12" s="47" t="e">
        <f>IF(ISBLANK(V12),"",VLOOKUP(Y12,id,2,FALSE))</f>
        <v>#N/A</v>
      </c>
      <c r="AA12" s="45" t="e">
        <f>IF(ISBLANK(V12)," ",VLOOKUP(Y12,id,3,FALSE))</f>
        <v>#N/A</v>
      </c>
      <c r="AB12" s="47" t="e">
        <f>IF(ISBLANK(V12)," ",VLOOKUP(Y12,id,4,FALSE))</f>
        <v>#N/A</v>
      </c>
      <c r="AC12" s="38" t="e">
        <f>IF(ISBLANK(V12)," ",VLOOKUP(X12,$B$9:$T$100,10,FALSE))</f>
        <v>#N/A</v>
      </c>
      <c r="AD12" s="38" t="e">
        <f>AC12</f>
        <v>#N/A</v>
      </c>
      <c r="AE12" s="38" t="e">
        <f>IF(ISBLANK(V12)," ",VLOOKUP(X12,rzsdfam,11,FALSE))</f>
        <v>#NAME?</v>
      </c>
      <c r="AF12" s="38" t="e">
        <f>IF(ISBLANK(V12)," ",VLOOKUP(X12,rzsdfam,12,FALSE))</f>
        <v>#NAME?</v>
      </c>
      <c r="AG12" s="38" t="e">
        <f>IF(ISBLANK(AD12)," ",IF(AD12=AE12,"="," "))</f>
        <v>#N/A</v>
      </c>
      <c r="AH12" s="38" t="e">
        <f>IF(ISBLANK(AD12)," ",IF(AD12&lt;=AE12,"SB"," "))</f>
        <v>#N/A</v>
      </c>
      <c r="AI12" s="38" t="e">
        <f>IF(ISBLANK(AD12)," ",IF(AD12=AF12,"="," "))</f>
        <v>#N/A</v>
      </c>
      <c r="AJ12" s="38" t="e">
        <f>IF(ISBLANK(AD12)," ",IF(AD12&lt;=AF12,"PB"," "))</f>
        <v>#N/A</v>
      </c>
      <c r="AK12" s="38" t="e">
        <f>IF(ISBLANK(AD12)," ",CONCATENATE(AG12,AH12,AI12,AJ12))</f>
        <v>#N/A</v>
      </c>
      <c r="AM12" s="10">
        <v>4</v>
      </c>
      <c r="AN12" s="10" t="e">
        <f>IF(ISBLANK(AM12)," ",VLOOKUP(AM12,$U$9:$AD$12,3,FALSE))</f>
        <v>#N/A</v>
      </c>
      <c r="AO12" s="10" t="e">
        <f t="shared" si="0"/>
        <v>#N/A</v>
      </c>
      <c r="AP12" s="13" t="e">
        <f t="shared" si="1"/>
        <v>#N/A</v>
      </c>
      <c r="AQ12" s="16" t="e">
        <f t="shared" si="2"/>
        <v>#N/A</v>
      </c>
      <c r="AR12" s="13" t="e">
        <f t="shared" si="3"/>
        <v>#N/A</v>
      </c>
      <c r="AS12" s="13" t="e">
        <f t="shared" si="4"/>
        <v>#N/A</v>
      </c>
      <c r="AT12" s="13" t="e">
        <f t="shared" si="5"/>
        <v>#N/A</v>
      </c>
      <c r="AU12" s="46" t="e">
        <f>IF(ISBLANK(AM12)," ",VLOOKUP(AM12,$U$9:$AD$12,9,FALSE))</f>
        <v>#N/A</v>
      </c>
      <c r="AV12" s="46" t="e">
        <f>IF(ISBLANK(AM12)," ",VLOOKUP(AM12,$U$9:$AD$12,10,FALSE))</f>
        <v>#N/A</v>
      </c>
      <c r="AW12" s="46" t="e">
        <f t="shared" si="6"/>
        <v>#N/A</v>
      </c>
      <c r="AX12" s="46" t="e">
        <f t="shared" si="7"/>
        <v>#NAME?</v>
      </c>
      <c r="AY12" s="10" t="e">
        <f t="shared" si="8"/>
        <v>#N/A</v>
      </c>
      <c r="BA12" s="13" t="e">
        <f t="shared" si="9"/>
        <v>#N/A</v>
      </c>
      <c r="BB12" s="30" t="str">
        <f t="shared" si="10"/>
        <v>200m m3</v>
      </c>
      <c r="BC12" s="40" t="e">
        <f t="shared" si="11"/>
        <v>#NAME?</v>
      </c>
      <c r="BD12" s="51" t="s">
        <v>104</v>
      </c>
      <c r="BE12" s="51">
        <v>3</v>
      </c>
    </row>
    <row r="13" spans="1:57">
      <c r="V13" s="10" t="str">
        <f>IF(ISBLANK(AC13),"",RANK(AC13,$AD$9:$IM$12,1))</f>
        <v/>
      </c>
      <c r="AM13" s="10">
        <v>5</v>
      </c>
      <c r="AN13" s="10" t="e">
        <f t="shared" ref="AN13:AN30" si="12">IF(ISBLANK(AM13)," ",VLOOKUP(AM13,$B$9:$T$100,5,FALSE))</f>
        <v>#N/A</v>
      </c>
      <c r="AO13" s="10" t="e">
        <f t="shared" si="0"/>
        <v>#N/A</v>
      </c>
      <c r="AP13" s="13" t="e">
        <f t="shared" si="1"/>
        <v>#N/A</v>
      </c>
      <c r="AQ13" s="16" t="e">
        <f t="shared" si="2"/>
        <v>#N/A</v>
      </c>
      <c r="AR13" s="13" t="e">
        <f t="shared" si="3"/>
        <v>#N/A</v>
      </c>
      <c r="AS13" s="13" t="e">
        <f t="shared" si="4"/>
        <v>#N/A</v>
      </c>
      <c r="AT13" s="13" t="e">
        <f t="shared" si="5"/>
        <v>#N/A</v>
      </c>
      <c r="AU13" s="46" t="e">
        <f t="shared" ref="AU13:AU33" si="13">IF(ISBLANK(AM13)," ",VLOOKUP(AM13,$B$9:$T$100,10,FALSE))</f>
        <v>#N/A</v>
      </c>
      <c r="AV13" s="46"/>
      <c r="AW13" s="46" t="e">
        <f t="shared" si="6"/>
        <v>#N/A</v>
      </c>
      <c r="AX13" s="46" t="e">
        <f t="shared" si="7"/>
        <v>#NAME?</v>
      </c>
      <c r="AY13" s="10" t="e">
        <f t="shared" si="8"/>
        <v>#N/A</v>
      </c>
      <c r="BA13" s="13" t="e">
        <f t="shared" si="9"/>
        <v>#N/A</v>
      </c>
      <c r="BB13" s="30" t="str">
        <f t="shared" si="10"/>
        <v>200m m4</v>
      </c>
      <c r="BC13" s="40" t="e">
        <f t="shared" si="11"/>
        <v>#NAME?</v>
      </c>
      <c r="BD13" s="51" t="s">
        <v>105</v>
      </c>
      <c r="BE13" s="51">
        <v>4</v>
      </c>
    </row>
    <row r="14" spans="1:57" ht="17.25" customHeight="1">
      <c r="A14" s="33">
        <v>2</v>
      </c>
      <c r="B14" s="33"/>
      <c r="C14" s="33"/>
      <c r="D14" s="33"/>
      <c r="E14" s="33"/>
      <c r="G14" s="36" t="e">
        <f>IF(ISBLANK(A14)," ",VLOOKUP(A14,beg,2,FALSE))</f>
        <v>#NAME?</v>
      </c>
      <c r="H14" s="3" t="e">
        <f>IF(ISBLANK(A14)," ",CONCATENATE(G14," ",$A$4))</f>
        <v>#NAME?</v>
      </c>
      <c r="I14" s="10"/>
      <c r="U14" s="33"/>
      <c r="W14" s="33"/>
      <c r="X14" s="10"/>
      <c r="Z14" s="3"/>
      <c r="AA14" s="10"/>
      <c r="AB14" s="13"/>
      <c r="AC14" s="10"/>
      <c r="AD14" s="10"/>
      <c r="AE14" s="10"/>
      <c r="AF14" s="10"/>
      <c r="AG14" s="10"/>
      <c r="AH14" s="10"/>
      <c r="AI14" s="10"/>
      <c r="AJ14" s="10"/>
      <c r="AM14" s="10">
        <v>6</v>
      </c>
      <c r="AN14" s="10" t="e">
        <f t="shared" si="12"/>
        <v>#N/A</v>
      </c>
      <c r="AO14" s="10" t="e">
        <f t="shared" si="0"/>
        <v>#N/A</v>
      </c>
      <c r="AP14" s="13" t="e">
        <f t="shared" si="1"/>
        <v>#N/A</v>
      </c>
      <c r="AQ14" s="16" t="e">
        <f t="shared" si="2"/>
        <v>#N/A</v>
      </c>
      <c r="AR14" s="13" t="e">
        <f t="shared" si="3"/>
        <v>#N/A</v>
      </c>
      <c r="AS14" s="13" t="e">
        <f t="shared" si="4"/>
        <v>#N/A</v>
      </c>
      <c r="AT14" s="13" t="e">
        <f t="shared" si="5"/>
        <v>#N/A</v>
      </c>
      <c r="AU14" s="46" t="e">
        <f t="shared" si="13"/>
        <v>#N/A</v>
      </c>
      <c r="AV14" s="46"/>
      <c r="AW14" s="46" t="e">
        <f t="shared" si="6"/>
        <v>#N/A</v>
      </c>
      <c r="AX14" s="46" t="e">
        <f t="shared" si="7"/>
        <v>#NAME?</v>
      </c>
      <c r="AY14" s="10" t="e">
        <f t="shared" si="8"/>
        <v>#N/A</v>
      </c>
      <c r="BA14" s="13" t="e">
        <f t="shared" si="9"/>
        <v>#N/A</v>
      </c>
      <c r="BB14" s="30" t="str">
        <f t="shared" si="10"/>
        <v>200m m5</v>
      </c>
      <c r="BC14" s="40" t="e">
        <f t="shared" si="11"/>
        <v>#NAME?</v>
      </c>
      <c r="BD14" s="51" t="s">
        <v>106</v>
      </c>
      <c r="BE14" s="51">
        <v>5</v>
      </c>
    </row>
    <row r="15" spans="1:57" ht="15.75" customHeight="1">
      <c r="A15" s="33"/>
      <c r="B15" s="33"/>
      <c r="C15" s="33"/>
      <c r="D15" s="33"/>
      <c r="E15" s="19" t="str">
        <f>$E$7</f>
        <v>Startas:</v>
      </c>
      <c r="F15" s="52" t="e">
        <f>IF(ISBLANK($A$1)," ",SUM(F7+$A$5))</f>
        <v>#NAME?</v>
      </c>
      <c r="I15" s="10"/>
      <c r="V15" s="33"/>
      <c r="W15" s="33"/>
      <c r="Y15" s="10"/>
      <c r="Z15" s="13"/>
      <c r="AA15" s="10"/>
      <c r="AB15" s="13"/>
      <c r="AC15" s="10"/>
      <c r="AD15" s="10"/>
      <c r="AE15" s="10"/>
      <c r="AF15" s="10"/>
      <c r="AG15" s="10"/>
      <c r="AH15" s="10"/>
      <c r="AI15" s="10"/>
      <c r="AJ15" s="10"/>
      <c r="AM15" s="10">
        <v>7</v>
      </c>
      <c r="AN15" s="10" t="e">
        <f t="shared" si="12"/>
        <v>#N/A</v>
      </c>
      <c r="AO15" s="10" t="e">
        <f t="shared" si="0"/>
        <v>#N/A</v>
      </c>
      <c r="AP15" s="13" t="e">
        <f t="shared" si="1"/>
        <v>#N/A</v>
      </c>
      <c r="AQ15" s="16" t="e">
        <f t="shared" si="2"/>
        <v>#N/A</v>
      </c>
      <c r="AR15" s="13" t="e">
        <f t="shared" si="3"/>
        <v>#N/A</v>
      </c>
      <c r="AS15" s="13" t="e">
        <f t="shared" si="4"/>
        <v>#N/A</v>
      </c>
      <c r="AT15" s="13" t="e">
        <f t="shared" si="5"/>
        <v>#N/A</v>
      </c>
      <c r="AU15" s="46" t="e">
        <f t="shared" si="13"/>
        <v>#N/A</v>
      </c>
      <c r="AV15" s="46"/>
      <c r="AW15" s="46" t="e">
        <f t="shared" si="6"/>
        <v>#N/A</v>
      </c>
      <c r="AX15" s="46" t="e">
        <f t="shared" si="7"/>
        <v>#NAME?</v>
      </c>
      <c r="AY15" s="10" t="e">
        <f t="shared" si="8"/>
        <v>#N/A</v>
      </c>
      <c r="BA15" s="13" t="e">
        <f t="shared" si="9"/>
        <v>#N/A</v>
      </c>
      <c r="BB15" s="30" t="str">
        <f t="shared" si="10"/>
        <v>200m m6</v>
      </c>
      <c r="BC15" s="40" t="e">
        <f t="shared" si="11"/>
        <v>#NAME?</v>
      </c>
      <c r="BD15" s="51" t="s">
        <v>108</v>
      </c>
      <c r="BE15" s="51">
        <v>6</v>
      </c>
    </row>
    <row r="16" spans="1:57" ht="15.75" customHeight="1">
      <c r="A16" s="35" t="str">
        <f t="shared" ref="A16:S16" si="14">A8</f>
        <v>Vieta</v>
      </c>
      <c r="B16" s="35" t="str">
        <f t="shared" si="14"/>
        <v>Vt viso</v>
      </c>
      <c r="C16" s="35" t="str">
        <f t="shared" si="14"/>
        <v>bėg/vt</v>
      </c>
      <c r="D16" s="35" t="str">
        <f t="shared" si="14"/>
        <v>beg</v>
      </c>
      <c r="E16" s="39" t="str">
        <f t="shared" si="14"/>
        <v>Takas</v>
      </c>
      <c r="F16" s="57" t="str">
        <f t="shared" si="14"/>
        <v>St Nr</v>
      </c>
      <c r="G16" s="35" t="str">
        <f t="shared" si="14"/>
        <v>ID</v>
      </c>
      <c r="H16" s="58" t="str">
        <f t="shared" si="14"/>
        <v>Dalyvis</v>
      </c>
      <c r="I16" s="43" t="str">
        <f t="shared" si="14"/>
        <v>Gim. data</v>
      </c>
      <c r="J16" s="58" t="str">
        <f t="shared" si="14"/>
        <v>Komanda</v>
      </c>
      <c r="K16" s="57" t="str">
        <f t="shared" si="14"/>
        <v>Rez</v>
      </c>
      <c r="L16" s="57" t="str">
        <f t="shared" si="14"/>
        <v>SB</v>
      </c>
      <c r="M16" s="57" t="str">
        <f t="shared" si="14"/>
        <v>PB</v>
      </c>
      <c r="N16" s="39">
        <f t="shared" si="14"/>
        <v>0</v>
      </c>
      <c r="O16" s="39">
        <f t="shared" si="14"/>
        <v>0</v>
      </c>
      <c r="P16" s="39">
        <f t="shared" si="14"/>
        <v>0</v>
      </c>
      <c r="Q16" s="39">
        <f t="shared" si="14"/>
        <v>0</v>
      </c>
      <c r="R16" s="39" t="str">
        <f t="shared" si="14"/>
        <v>SB/PB</v>
      </c>
      <c r="S16" s="35" t="str">
        <f t="shared" si="14"/>
        <v>fin</v>
      </c>
      <c r="V16" s="10"/>
      <c r="W16" s="10"/>
      <c r="X16" s="10"/>
      <c r="Y16" s="10"/>
      <c r="Z16" s="13"/>
      <c r="AA16" s="16"/>
      <c r="AB16" s="13"/>
      <c r="AC16" s="10"/>
      <c r="AD16" s="10"/>
      <c r="AE16" s="10"/>
      <c r="AF16" s="10"/>
      <c r="AG16" s="10"/>
      <c r="AH16" s="10"/>
      <c r="AI16" s="10"/>
      <c r="AJ16" s="10"/>
      <c r="AM16" s="10">
        <v>8</v>
      </c>
      <c r="AN16" s="10" t="e">
        <f t="shared" si="12"/>
        <v>#N/A</v>
      </c>
      <c r="AO16" s="10" t="e">
        <f t="shared" si="0"/>
        <v>#N/A</v>
      </c>
      <c r="AP16" s="13" t="e">
        <f t="shared" si="1"/>
        <v>#N/A</v>
      </c>
      <c r="AQ16" s="16" t="e">
        <f t="shared" si="2"/>
        <v>#N/A</v>
      </c>
      <c r="AR16" s="13" t="e">
        <f t="shared" si="3"/>
        <v>#N/A</v>
      </c>
      <c r="AS16" s="13" t="e">
        <f t="shared" si="4"/>
        <v>#N/A</v>
      </c>
      <c r="AT16" s="13" t="e">
        <f t="shared" si="5"/>
        <v>#N/A</v>
      </c>
      <c r="AU16" s="46" t="e">
        <f t="shared" si="13"/>
        <v>#N/A</v>
      </c>
      <c r="AV16" s="46"/>
      <c r="AW16" s="46" t="e">
        <f t="shared" si="6"/>
        <v>#N/A</v>
      </c>
      <c r="AX16" s="46" t="e">
        <f t="shared" si="7"/>
        <v>#NAME?</v>
      </c>
      <c r="AY16" s="10" t="e">
        <f t="shared" si="8"/>
        <v>#N/A</v>
      </c>
      <c r="BA16" s="13" t="e">
        <f t="shared" si="9"/>
        <v>#N/A</v>
      </c>
      <c r="BB16" s="30" t="str">
        <f t="shared" si="10"/>
        <v>200m m7</v>
      </c>
      <c r="BC16" s="40" t="e">
        <f t="shared" si="11"/>
        <v>#NAME?</v>
      </c>
      <c r="BD16" s="51" t="s">
        <v>97</v>
      </c>
      <c r="BE16" s="51">
        <v>7</v>
      </c>
    </row>
    <row r="17" spans="1:57" ht="16.5" customHeight="1">
      <c r="A17" s="5" t="str">
        <f>IF(ISBLANK(K17),"",RANK(K17,$K$17:$K$20,1))</f>
        <v/>
      </c>
      <c r="B17" s="5" t="str">
        <f>IF(ISBLANK(K17)," ",RANK(K17,$K$9:$K$68,1))</f>
        <v xml:space="preserve"> </v>
      </c>
      <c r="C17" s="5" t="str">
        <f>IF(ISBLANK(K17)," ",CONCATENATE(D17,"/",A17))</f>
        <v xml:space="preserve"> </v>
      </c>
      <c r="D17" s="5">
        <f>$A$14</f>
        <v>2</v>
      </c>
      <c r="E17" s="5">
        <f>E9</f>
        <v>1</v>
      </c>
      <c r="F17" s="5"/>
      <c r="G17" s="5" t="str">
        <f>IF(ISBLANK(F17)," ",CONCATENATE($A$2,F17))</f>
        <v xml:space="preserve"> </v>
      </c>
      <c r="H17" s="47" t="str">
        <f>IF(ISBLANK(F17),"",VLOOKUP(G17,id,2,FALSE))</f>
        <v/>
      </c>
      <c r="I17" s="45" t="str">
        <f>IF(ISBLANK(F17)," ",VLOOKUP(G17,id,3,FALSE))</f>
        <v xml:space="preserve"> </v>
      </c>
      <c r="J17" s="47" t="str">
        <f>IF(ISBLANK(F17)," ",VLOOKUP(G17,id,4,FALSE))</f>
        <v xml:space="preserve"> </v>
      </c>
      <c r="K17" s="38"/>
      <c r="L17" s="38"/>
      <c r="M17" s="38"/>
      <c r="N17" s="38" t="str">
        <f>IF(ISBLANK(K17)," ",IF(K17=L17,"="," "))</f>
        <v xml:space="preserve"> </v>
      </c>
      <c r="O17" s="38" t="str">
        <f>IF(ISBLANK(K17)," ",IF(K17&lt;=L17,"SB"," "))</f>
        <v xml:space="preserve"> </v>
      </c>
      <c r="P17" s="38" t="str">
        <f>IF(ISBLANK(K17)," ",IF(K17=M17,"="," "))</f>
        <v xml:space="preserve"> </v>
      </c>
      <c r="Q17" s="38" t="str">
        <f>IF(ISBLANK(K17)," ",IF(K17&lt;=M17,"PB"," "))</f>
        <v xml:space="preserve"> </v>
      </c>
      <c r="R17" s="37" t="str">
        <f>IF(ISBLANK(K17)," ",CONCATENATE(N17,O17,P17,Q17))</f>
        <v xml:space="preserve"> </v>
      </c>
      <c r="S17" s="38" t="str">
        <f>IF(B17&lt;=4,"Fin"," ")</f>
        <v xml:space="preserve"> </v>
      </c>
      <c r="V17" s="10"/>
      <c r="W17" s="10"/>
      <c r="X17" s="10"/>
      <c r="Y17" s="10"/>
      <c r="Z17" s="13"/>
      <c r="AA17" s="16"/>
      <c r="AB17" s="13"/>
      <c r="AC17" s="46"/>
      <c r="AD17" s="46"/>
      <c r="AE17" s="46"/>
      <c r="AF17" s="46"/>
      <c r="AG17" s="46"/>
      <c r="AH17" s="46"/>
      <c r="AI17" s="46"/>
      <c r="AJ17" s="46"/>
      <c r="AK17" s="46"/>
      <c r="AM17" s="10">
        <v>9</v>
      </c>
      <c r="AN17" s="10" t="e">
        <f t="shared" si="12"/>
        <v>#N/A</v>
      </c>
      <c r="AO17" s="10" t="e">
        <f t="shared" si="0"/>
        <v>#N/A</v>
      </c>
      <c r="AP17" s="13" t="e">
        <f t="shared" si="1"/>
        <v>#N/A</v>
      </c>
      <c r="AQ17" s="16" t="e">
        <f t="shared" si="2"/>
        <v>#N/A</v>
      </c>
      <c r="AR17" s="13" t="e">
        <f t="shared" si="3"/>
        <v>#N/A</v>
      </c>
      <c r="AS17" s="13" t="e">
        <f t="shared" si="4"/>
        <v>#N/A</v>
      </c>
      <c r="AT17" s="13" t="e">
        <f t="shared" si="5"/>
        <v>#N/A</v>
      </c>
      <c r="AU17" s="46" t="e">
        <f t="shared" si="13"/>
        <v>#N/A</v>
      </c>
      <c r="AV17" s="46"/>
      <c r="AW17" s="46" t="e">
        <f t="shared" si="6"/>
        <v>#N/A</v>
      </c>
      <c r="AX17" s="46" t="e">
        <f t="shared" si="7"/>
        <v>#NAME?</v>
      </c>
      <c r="AY17" s="10" t="e">
        <f t="shared" si="8"/>
        <v>#N/A</v>
      </c>
      <c r="BA17" s="13" t="e">
        <f t="shared" si="9"/>
        <v>#N/A</v>
      </c>
      <c r="BB17" s="30" t="str">
        <f t="shared" si="10"/>
        <v>200m m8</v>
      </c>
      <c r="BC17" s="40" t="e">
        <f t="shared" si="11"/>
        <v>#NAME?</v>
      </c>
      <c r="BD17" s="51" t="s">
        <v>101</v>
      </c>
      <c r="BE17" s="51">
        <v>8</v>
      </c>
    </row>
    <row r="18" spans="1:57">
      <c r="A18" s="7" t="str">
        <f>IF(ISBLANK(K18),"",RANK(K18,$K$17:$K$20,1))</f>
        <v/>
      </c>
      <c r="B18" s="7" t="str">
        <f>IF(ISBLANK(K18)," ",RANK(K18,$K$9:$K$68,1))</f>
        <v xml:space="preserve"> </v>
      </c>
      <c r="C18" s="5" t="str">
        <f>IF(ISBLANK(K18)," ",CONCATENATE(D18,"/",A18))</f>
        <v xml:space="preserve"> </v>
      </c>
      <c r="D18" s="5">
        <f>$A$14</f>
        <v>2</v>
      </c>
      <c r="E18" s="7">
        <f>E10</f>
        <v>2</v>
      </c>
      <c r="F18" s="7"/>
      <c r="G18" s="7" t="str">
        <f>IF(ISBLANK(F18)," ",CONCATENATE($A$2,F18))</f>
        <v xml:space="preserve"> </v>
      </c>
      <c r="H18" s="47" t="str">
        <f>IF(ISBLANK(F18),"",VLOOKUP(G18,id,2,FALSE))</f>
        <v/>
      </c>
      <c r="I18" s="45" t="str">
        <f>IF(ISBLANK(F18)," ",VLOOKUP(G18,id,3,FALSE))</f>
        <v xml:space="preserve"> </v>
      </c>
      <c r="J18" s="47" t="str">
        <f>IF(ISBLANK(F18)," ",VLOOKUP(G18,id,4,FALSE))</f>
        <v xml:space="preserve"> </v>
      </c>
      <c r="K18" s="44"/>
      <c r="L18" s="44"/>
      <c r="M18" s="44"/>
      <c r="N18" s="38" t="str">
        <f>IF(ISBLANK(K18)," ",IF(K18=L18,"="," "))</f>
        <v xml:space="preserve"> </v>
      </c>
      <c r="O18" s="38" t="str">
        <f>IF(ISBLANK(K18)," ",IF(K18&lt;=L18,"SB"," "))</f>
        <v xml:space="preserve"> </v>
      </c>
      <c r="P18" s="38" t="str">
        <f>IF(ISBLANK(K18)," ",IF(K18=M18,"="," "))</f>
        <v xml:space="preserve"> </v>
      </c>
      <c r="Q18" s="38" t="str">
        <f>IF(ISBLANK(K18)," ",IF(K18&lt;=M18,"PB"," "))</f>
        <v xml:space="preserve"> </v>
      </c>
      <c r="R18" s="37" t="str">
        <f>IF(ISBLANK(K18)," ",CONCATENATE(N18,O18,P18,Q18))</f>
        <v xml:space="preserve"> </v>
      </c>
      <c r="S18" s="44" t="str">
        <f>IF(B18&lt;=4,"Fin"," ")</f>
        <v xml:space="preserve"> </v>
      </c>
      <c r="V18" s="10"/>
      <c r="W18" s="10"/>
      <c r="X18" s="10"/>
      <c r="Y18" s="10"/>
      <c r="Z18" s="13"/>
      <c r="AA18" s="16"/>
      <c r="AB18" s="13"/>
      <c r="AC18" s="46"/>
      <c r="AD18" s="46"/>
      <c r="AE18" s="46"/>
      <c r="AF18" s="46"/>
      <c r="AG18" s="46"/>
      <c r="AH18" s="46"/>
      <c r="AI18" s="46"/>
      <c r="AJ18" s="46"/>
      <c r="AK18" s="46"/>
      <c r="AM18" s="10">
        <v>10</v>
      </c>
      <c r="AN18" s="10" t="e">
        <f t="shared" si="12"/>
        <v>#N/A</v>
      </c>
      <c r="AO18" s="10" t="e">
        <f t="shared" si="0"/>
        <v>#N/A</v>
      </c>
      <c r="AP18" s="13" t="e">
        <f t="shared" si="1"/>
        <v>#N/A</v>
      </c>
      <c r="AQ18" s="16" t="e">
        <f t="shared" si="2"/>
        <v>#N/A</v>
      </c>
      <c r="AR18" s="13" t="e">
        <f t="shared" si="3"/>
        <v>#N/A</v>
      </c>
      <c r="AS18" s="13" t="e">
        <f t="shared" si="4"/>
        <v>#N/A</v>
      </c>
      <c r="AT18" s="13" t="e">
        <f t="shared" si="5"/>
        <v>#N/A</v>
      </c>
      <c r="AU18" s="46" t="e">
        <f t="shared" si="13"/>
        <v>#N/A</v>
      </c>
      <c r="AV18" s="46"/>
      <c r="AW18" s="46" t="e">
        <f t="shared" si="6"/>
        <v>#N/A</v>
      </c>
      <c r="AX18" s="46" t="e">
        <f t="shared" si="7"/>
        <v>#NAME?</v>
      </c>
      <c r="AY18" s="10" t="e">
        <f t="shared" si="8"/>
        <v>#N/A</v>
      </c>
      <c r="BA18" s="13" t="e">
        <f t="shared" si="9"/>
        <v>#N/A</v>
      </c>
      <c r="BB18" s="30" t="str">
        <f t="shared" si="10"/>
        <v>200m m9</v>
      </c>
      <c r="BC18" s="40" t="e">
        <f t="shared" si="11"/>
        <v>#NAME?</v>
      </c>
      <c r="BD18" s="51" t="s">
        <v>103</v>
      </c>
      <c r="BE18" s="51">
        <v>9</v>
      </c>
    </row>
    <row r="19" spans="1:57">
      <c r="A19" s="7" t="str">
        <f>IF(ISBLANK(K19),"",RANK(K19,$K$17:$K$20,1))</f>
        <v/>
      </c>
      <c r="B19" s="7" t="str">
        <f>IF(ISBLANK(K19)," ",RANK(K19,$K$9:$K$68,1))</f>
        <v xml:space="preserve"> </v>
      </c>
      <c r="C19" s="5" t="str">
        <f>IF(ISBLANK(K19)," ",CONCATENATE(D19,"/",A19))</f>
        <v xml:space="preserve"> </v>
      </c>
      <c r="D19" s="5">
        <f>$A$14</f>
        <v>2</v>
      </c>
      <c r="E19" s="7">
        <f>E11</f>
        <v>3</v>
      </c>
      <c r="F19" s="7"/>
      <c r="G19" s="7" t="str">
        <f>IF(ISBLANK(F19)," ",CONCATENATE($A$2,F19))</f>
        <v xml:space="preserve"> </v>
      </c>
      <c r="H19" s="47" t="str">
        <f>IF(ISBLANK(F19),"",VLOOKUP(G19,id,2,FALSE))</f>
        <v/>
      </c>
      <c r="I19" s="45" t="str">
        <f>IF(ISBLANK(F19)," ",VLOOKUP(G19,id,3,FALSE))</f>
        <v xml:space="preserve"> </v>
      </c>
      <c r="J19" s="47" t="str">
        <f>IF(ISBLANK(F19)," ",VLOOKUP(G19,id,4,FALSE))</f>
        <v xml:space="preserve"> </v>
      </c>
      <c r="K19" s="44"/>
      <c r="L19" s="44"/>
      <c r="M19" s="44"/>
      <c r="N19" s="38" t="str">
        <f>IF(ISBLANK(K19)," ",IF(K19=L19,"="," "))</f>
        <v xml:space="preserve"> </v>
      </c>
      <c r="O19" s="38" t="str">
        <f>IF(ISBLANK(K19)," ",IF(K19&lt;=L19,"SB"," "))</f>
        <v xml:space="preserve"> </v>
      </c>
      <c r="P19" s="38" t="str">
        <f>IF(ISBLANK(K19)," ",IF(K19=M19,"="," "))</f>
        <v xml:space="preserve"> </v>
      </c>
      <c r="Q19" s="38" t="str">
        <f>IF(ISBLANK(K19)," ",IF(K19&lt;=M19,"PB"," "))</f>
        <v xml:space="preserve"> </v>
      </c>
      <c r="R19" s="37" t="str">
        <f>IF(ISBLANK(K19)," ",CONCATENATE(N19,O19,P19,Q19))</f>
        <v xml:space="preserve"> </v>
      </c>
      <c r="S19" s="44" t="str">
        <f>IF(B19&lt;=4,"Fin"," ")</f>
        <v xml:space="preserve"> </v>
      </c>
      <c r="V19" s="10"/>
      <c r="W19" s="10"/>
      <c r="X19" s="10"/>
      <c r="Y19" s="10"/>
      <c r="Z19" s="13"/>
      <c r="AA19" s="16"/>
      <c r="AB19" s="13"/>
      <c r="AC19" s="46"/>
      <c r="AD19" s="46"/>
      <c r="AE19" s="46"/>
      <c r="AF19" s="46"/>
      <c r="AG19" s="46"/>
      <c r="AH19" s="46"/>
      <c r="AI19" s="46"/>
      <c r="AJ19" s="46"/>
      <c r="AK19" s="46"/>
      <c r="AM19" s="10">
        <v>11</v>
      </c>
      <c r="AN19" s="10" t="e">
        <f t="shared" si="12"/>
        <v>#N/A</v>
      </c>
      <c r="AO19" s="10" t="e">
        <f t="shared" si="0"/>
        <v>#N/A</v>
      </c>
      <c r="AP19" s="13" t="e">
        <f t="shared" si="1"/>
        <v>#N/A</v>
      </c>
      <c r="AQ19" s="16" t="e">
        <f t="shared" si="2"/>
        <v>#N/A</v>
      </c>
      <c r="AR19" s="13" t="e">
        <f t="shared" si="3"/>
        <v>#N/A</v>
      </c>
      <c r="AS19" s="13" t="e">
        <f t="shared" si="4"/>
        <v>#N/A</v>
      </c>
      <c r="AT19" s="13" t="e">
        <f t="shared" si="5"/>
        <v>#N/A</v>
      </c>
      <c r="AU19" s="46" t="e">
        <f t="shared" si="13"/>
        <v>#N/A</v>
      </c>
      <c r="AV19" s="46"/>
      <c r="AW19" s="46" t="e">
        <f t="shared" si="6"/>
        <v>#N/A</v>
      </c>
      <c r="AX19" s="46" t="e">
        <f t="shared" si="7"/>
        <v>#NAME?</v>
      </c>
      <c r="AY19" s="10" t="e">
        <f t="shared" si="8"/>
        <v>#N/A</v>
      </c>
      <c r="BA19" s="13" t="e">
        <f t="shared" si="9"/>
        <v>#N/A</v>
      </c>
      <c r="BB19" s="30" t="str">
        <f t="shared" si="10"/>
        <v>200m m10</v>
      </c>
      <c r="BC19" s="40" t="e">
        <f t="shared" si="11"/>
        <v>#NAME?</v>
      </c>
      <c r="BD19" s="51" t="s">
        <v>293</v>
      </c>
      <c r="BE19" s="51">
        <v>10</v>
      </c>
    </row>
    <row r="20" spans="1:57">
      <c r="A20" s="7" t="str">
        <f>IF(ISBLANK(K20),"",RANK(K20,$K$17:$K$20,1))</f>
        <v/>
      </c>
      <c r="B20" s="7" t="str">
        <f>IF(ISBLANK(K20)," ",RANK(K20,$K$9:$K$68,1))</f>
        <v xml:space="preserve"> </v>
      </c>
      <c r="C20" s="5" t="str">
        <f>IF(ISBLANK(K20)," ",CONCATENATE(D20,"/",A20))</f>
        <v xml:space="preserve"> </v>
      </c>
      <c r="D20" s="5">
        <f>$A$14</f>
        <v>2</v>
      </c>
      <c r="E20" s="7">
        <f>E12</f>
        <v>4</v>
      </c>
      <c r="F20" s="7"/>
      <c r="G20" s="7" t="str">
        <f>IF(ISBLANK(F20)," ",CONCATENATE($A$2,F20))</f>
        <v xml:space="preserve"> </v>
      </c>
      <c r="H20" s="47" t="str">
        <f>IF(ISBLANK(F20),"",VLOOKUP(G20,id,2,FALSE))</f>
        <v/>
      </c>
      <c r="I20" s="45" t="str">
        <f>IF(ISBLANK(F20)," ",VLOOKUP(G20,id,3,FALSE))</f>
        <v xml:space="preserve"> </v>
      </c>
      <c r="J20" s="47" t="str">
        <f>IF(ISBLANK(F20)," ",VLOOKUP(G20,id,4,FALSE))</f>
        <v xml:space="preserve"> </v>
      </c>
      <c r="K20" s="44"/>
      <c r="L20" s="44"/>
      <c r="M20" s="44"/>
      <c r="N20" s="38" t="str">
        <f>IF(ISBLANK(K20)," ",IF(K20=L20,"="," "))</f>
        <v xml:space="preserve"> </v>
      </c>
      <c r="O20" s="38" t="str">
        <f>IF(ISBLANK(K20)," ",IF(K20&lt;=L20,"SB"," "))</f>
        <v xml:space="preserve"> </v>
      </c>
      <c r="P20" s="38" t="str">
        <f>IF(ISBLANK(K20)," ",IF(K20=M20,"="," "))</f>
        <v xml:space="preserve"> </v>
      </c>
      <c r="Q20" s="38" t="str">
        <f>IF(ISBLANK(K20)," ",IF(K20&lt;=M20,"PB"," "))</f>
        <v xml:space="preserve"> </v>
      </c>
      <c r="R20" s="37" t="str">
        <f>IF(ISBLANK(K20)," ",CONCATENATE(N20,O20,P20,Q20))</f>
        <v xml:space="preserve"> </v>
      </c>
      <c r="S20" s="44" t="str">
        <f>IF(B20&lt;=4,"Fin"," ")</f>
        <v xml:space="preserve"> </v>
      </c>
      <c r="V20" s="10"/>
      <c r="W20" s="10"/>
      <c r="X20" s="10"/>
      <c r="Y20" s="10"/>
      <c r="Z20" s="13"/>
      <c r="AA20" s="16"/>
      <c r="AB20" s="13"/>
      <c r="AC20" s="46"/>
      <c r="AD20" s="46"/>
      <c r="AE20" s="46"/>
      <c r="AF20" s="46"/>
      <c r="AG20" s="46"/>
      <c r="AH20" s="46"/>
      <c r="AI20" s="46"/>
      <c r="AJ20" s="46"/>
      <c r="AK20" s="46"/>
      <c r="AM20" s="10">
        <v>12</v>
      </c>
      <c r="AN20" s="10" t="e">
        <f t="shared" si="12"/>
        <v>#N/A</v>
      </c>
      <c r="AO20" s="10" t="e">
        <f t="shared" si="0"/>
        <v>#N/A</v>
      </c>
      <c r="AP20" s="13" t="e">
        <f t="shared" si="1"/>
        <v>#N/A</v>
      </c>
      <c r="AQ20" s="16" t="e">
        <f t="shared" si="2"/>
        <v>#N/A</v>
      </c>
      <c r="AR20" s="13" t="e">
        <f t="shared" si="3"/>
        <v>#N/A</v>
      </c>
      <c r="AS20" s="13" t="e">
        <f t="shared" si="4"/>
        <v>#N/A</v>
      </c>
      <c r="AT20" s="13" t="e">
        <f t="shared" si="5"/>
        <v>#N/A</v>
      </c>
      <c r="AU20" s="46" t="e">
        <f t="shared" si="13"/>
        <v>#N/A</v>
      </c>
      <c r="AW20" s="46" t="e">
        <f t="shared" si="6"/>
        <v>#N/A</v>
      </c>
      <c r="AX20" s="46" t="e">
        <f t="shared" si="7"/>
        <v>#NAME?</v>
      </c>
      <c r="AY20" s="10" t="e">
        <f t="shared" si="8"/>
        <v>#N/A</v>
      </c>
      <c r="BA20" s="13" t="e">
        <f t="shared" si="9"/>
        <v>#N/A</v>
      </c>
      <c r="BE20" s="51"/>
    </row>
    <row r="21" spans="1:57">
      <c r="AN21" s="10" t="str">
        <f t="shared" si="12"/>
        <v xml:space="preserve"> </v>
      </c>
      <c r="AO21" s="10" t="str">
        <f t="shared" si="0"/>
        <v xml:space="preserve"> </v>
      </c>
      <c r="AP21" s="13" t="str">
        <f t="shared" si="1"/>
        <v/>
      </c>
      <c r="AQ21" s="16" t="str">
        <f t="shared" si="2"/>
        <v xml:space="preserve"> </v>
      </c>
      <c r="AR21" s="13" t="str">
        <f t="shared" si="3"/>
        <v xml:space="preserve"> </v>
      </c>
      <c r="AS21" s="13" t="str">
        <f t="shared" si="4"/>
        <v xml:space="preserve"> </v>
      </c>
      <c r="AT21" s="13" t="str">
        <f t="shared" si="5"/>
        <v xml:space="preserve"> </v>
      </c>
      <c r="AU21" s="46" t="str">
        <f t="shared" si="13"/>
        <v xml:space="preserve"> </v>
      </c>
      <c r="AW21" s="46" t="str">
        <f t="shared" si="6"/>
        <v xml:space="preserve"> </v>
      </c>
      <c r="AX21" s="46" t="str">
        <f t="shared" si="7"/>
        <v xml:space="preserve"> </v>
      </c>
      <c r="AY21" s="10" t="str">
        <f t="shared" si="8"/>
        <v xml:space="preserve"> </v>
      </c>
      <c r="BA21" s="13" t="str">
        <f t="shared" si="9"/>
        <v xml:space="preserve"> </v>
      </c>
    </row>
    <row r="22" spans="1:57" ht="17.25" customHeight="1">
      <c r="A22" s="33">
        <v>3</v>
      </c>
      <c r="B22" s="33"/>
      <c r="C22" s="33"/>
      <c r="D22" s="33"/>
      <c r="E22" s="33"/>
      <c r="G22" s="36" t="e">
        <f>IF(ISBLANK(A22)," ",VLOOKUP(A22,beg,2,FALSE))</f>
        <v>#NAME?</v>
      </c>
      <c r="H22" s="3" t="e">
        <f>IF(ISBLANK(A22)," ",CONCATENATE(G22," ",$A$4))</f>
        <v>#NAME?</v>
      </c>
      <c r="I22" s="10"/>
      <c r="AN22" s="10" t="str">
        <f t="shared" si="12"/>
        <v xml:space="preserve"> </v>
      </c>
      <c r="AO22" s="10" t="str">
        <f t="shared" si="0"/>
        <v xml:space="preserve"> </v>
      </c>
      <c r="AP22" s="13" t="str">
        <f t="shared" si="1"/>
        <v/>
      </c>
      <c r="AQ22" s="16" t="str">
        <f t="shared" si="2"/>
        <v xml:space="preserve"> </v>
      </c>
      <c r="AR22" s="13" t="str">
        <f t="shared" si="3"/>
        <v xml:space="preserve"> </v>
      </c>
      <c r="AS22" s="13" t="str">
        <f t="shared" si="4"/>
        <v xml:space="preserve"> </v>
      </c>
      <c r="AT22" s="13" t="str">
        <f t="shared" si="5"/>
        <v xml:space="preserve"> </v>
      </c>
      <c r="AU22" s="46" t="str">
        <f t="shared" si="13"/>
        <v xml:space="preserve"> </v>
      </c>
      <c r="AW22" s="46" t="str">
        <f t="shared" si="6"/>
        <v xml:space="preserve"> </v>
      </c>
      <c r="AX22" s="46" t="str">
        <f t="shared" si="7"/>
        <v xml:space="preserve"> </v>
      </c>
      <c r="AY22" s="10" t="str">
        <f t="shared" si="8"/>
        <v xml:space="preserve"> </v>
      </c>
      <c r="BA22" s="13" t="str">
        <f t="shared" si="9"/>
        <v xml:space="preserve"> </v>
      </c>
    </row>
    <row r="23" spans="1:57" ht="15.75" customHeight="1">
      <c r="A23" s="33"/>
      <c r="B23" s="33"/>
      <c r="C23" s="33"/>
      <c r="D23" s="33"/>
      <c r="E23" s="19" t="str">
        <f>$E$7</f>
        <v>Startas:</v>
      </c>
      <c r="F23" s="52" t="e">
        <f>IF(ISBLANK($A$1)," ",SUM(F15+$A$5))</f>
        <v>#NAME?</v>
      </c>
      <c r="I23" s="10"/>
      <c r="AN23" s="10" t="str">
        <f t="shared" si="12"/>
        <v xml:space="preserve"> </v>
      </c>
      <c r="AO23" s="10" t="str">
        <f t="shared" si="0"/>
        <v xml:space="preserve"> </v>
      </c>
      <c r="AP23" s="13" t="str">
        <f t="shared" si="1"/>
        <v/>
      </c>
      <c r="AQ23" s="16" t="str">
        <f t="shared" si="2"/>
        <v xml:space="preserve"> </v>
      </c>
      <c r="AR23" s="13" t="str">
        <f t="shared" si="3"/>
        <v xml:space="preserve"> </v>
      </c>
      <c r="AS23" s="13" t="str">
        <f t="shared" si="4"/>
        <v xml:space="preserve"> </v>
      </c>
      <c r="AT23" s="13" t="str">
        <f t="shared" si="5"/>
        <v xml:space="preserve"> </v>
      </c>
      <c r="AU23" s="46" t="str">
        <f t="shared" si="13"/>
        <v xml:space="preserve"> </v>
      </c>
      <c r="AW23" s="46" t="str">
        <f t="shared" si="6"/>
        <v xml:space="preserve"> </v>
      </c>
      <c r="AX23" s="46" t="str">
        <f t="shared" si="7"/>
        <v xml:space="preserve"> </v>
      </c>
      <c r="AY23" s="10" t="str">
        <f t="shared" si="8"/>
        <v xml:space="preserve"> </v>
      </c>
      <c r="BA23" s="13" t="str">
        <f t="shared" si="9"/>
        <v xml:space="preserve"> </v>
      </c>
    </row>
    <row r="24" spans="1:57" ht="15.75" customHeight="1">
      <c r="A24" s="35" t="str">
        <f t="shared" ref="A24:S24" si="15">A8</f>
        <v>Vieta</v>
      </c>
      <c r="B24" s="35" t="str">
        <f t="shared" si="15"/>
        <v>Vt viso</v>
      </c>
      <c r="C24" s="35" t="str">
        <f t="shared" si="15"/>
        <v>bėg/vt</v>
      </c>
      <c r="D24" s="35" t="str">
        <f t="shared" si="15"/>
        <v>beg</v>
      </c>
      <c r="E24" s="39" t="str">
        <f t="shared" si="15"/>
        <v>Takas</v>
      </c>
      <c r="F24" s="57" t="str">
        <f t="shared" si="15"/>
        <v>St Nr</v>
      </c>
      <c r="G24" s="35" t="str">
        <f t="shared" si="15"/>
        <v>ID</v>
      </c>
      <c r="H24" s="58" t="str">
        <f t="shared" si="15"/>
        <v>Dalyvis</v>
      </c>
      <c r="I24" s="43" t="str">
        <f t="shared" si="15"/>
        <v>Gim. data</v>
      </c>
      <c r="J24" s="58" t="str">
        <f t="shared" si="15"/>
        <v>Komanda</v>
      </c>
      <c r="K24" s="57" t="str">
        <f t="shared" si="15"/>
        <v>Rez</v>
      </c>
      <c r="L24" s="57" t="str">
        <f t="shared" si="15"/>
        <v>SB</v>
      </c>
      <c r="M24" s="57" t="str">
        <f t="shared" si="15"/>
        <v>PB</v>
      </c>
      <c r="N24" s="39">
        <f t="shared" si="15"/>
        <v>0</v>
      </c>
      <c r="O24" s="39">
        <f t="shared" si="15"/>
        <v>0</v>
      </c>
      <c r="P24" s="39">
        <f t="shared" si="15"/>
        <v>0</v>
      </c>
      <c r="Q24" s="39">
        <f t="shared" si="15"/>
        <v>0</v>
      </c>
      <c r="R24" s="39" t="str">
        <f t="shared" si="15"/>
        <v>SB/PB</v>
      </c>
      <c r="S24" s="35" t="str">
        <f t="shared" si="15"/>
        <v>fin</v>
      </c>
      <c r="AN24" s="10" t="str">
        <f t="shared" si="12"/>
        <v xml:space="preserve"> </v>
      </c>
      <c r="AO24" s="10" t="str">
        <f t="shared" si="0"/>
        <v xml:space="preserve"> </v>
      </c>
      <c r="AP24" s="13" t="str">
        <f t="shared" si="1"/>
        <v/>
      </c>
      <c r="AQ24" s="16" t="str">
        <f t="shared" si="2"/>
        <v xml:space="preserve"> </v>
      </c>
      <c r="AR24" s="13" t="str">
        <f t="shared" si="3"/>
        <v xml:space="preserve"> </v>
      </c>
      <c r="AS24" s="13" t="str">
        <f t="shared" si="4"/>
        <v xml:space="preserve"> </v>
      </c>
      <c r="AT24" s="13" t="str">
        <f t="shared" si="5"/>
        <v xml:space="preserve"> </v>
      </c>
      <c r="AU24" s="46" t="str">
        <f t="shared" si="13"/>
        <v xml:space="preserve"> </v>
      </c>
      <c r="AW24" s="46" t="str">
        <f t="shared" si="6"/>
        <v xml:space="preserve"> </v>
      </c>
      <c r="AX24" s="46" t="str">
        <f t="shared" si="7"/>
        <v xml:space="preserve"> </v>
      </c>
      <c r="AY24" s="10" t="str">
        <f t="shared" si="8"/>
        <v xml:space="preserve"> </v>
      </c>
      <c r="BA24" s="13" t="str">
        <f t="shared" si="9"/>
        <v xml:space="preserve"> </v>
      </c>
    </row>
    <row r="25" spans="1:57" ht="15.75" customHeight="1">
      <c r="A25" s="5" t="str">
        <f>IF(ISBLANK(K25),"",RANK(K25,$K$25:$K$28,1))</f>
        <v/>
      </c>
      <c r="B25" s="5" t="str">
        <f>IF(ISBLANK(K25)," ",RANK(K25,$K$9:$K$68,1))</f>
        <v xml:space="preserve"> </v>
      </c>
      <c r="C25" s="5" t="str">
        <f>IF(ISBLANK(K25)," ",CONCATENATE(D25,"/",A25))</f>
        <v xml:space="preserve"> </v>
      </c>
      <c r="D25" s="5">
        <f>$A$22</f>
        <v>3</v>
      </c>
      <c r="E25" s="5">
        <f>E9</f>
        <v>1</v>
      </c>
      <c r="F25" s="5"/>
      <c r="G25" s="5" t="str">
        <f>IF(ISBLANK(F25)," ",CONCATENATE($A$2,F25))</f>
        <v xml:space="preserve"> </v>
      </c>
      <c r="H25" s="47" t="str">
        <f>IF(ISBLANK(F25),"",VLOOKUP(G25,id,2,FALSE))</f>
        <v/>
      </c>
      <c r="I25" s="45" t="str">
        <f>IF(ISBLANK(F25)," ",VLOOKUP(G25,id,3,FALSE))</f>
        <v xml:space="preserve"> </v>
      </c>
      <c r="J25" s="47" t="str">
        <f>IF(ISBLANK(F25)," ",VLOOKUP(G25,id,4,FALSE))</f>
        <v xml:space="preserve"> </v>
      </c>
      <c r="K25" s="38"/>
      <c r="L25" s="38"/>
      <c r="M25" s="38"/>
      <c r="N25" s="38" t="str">
        <f>IF(ISBLANK(K25)," ",IF(K25=L25,"="," "))</f>
        <v xml:space="preserve"> </v>
      </c>
      <c r="O25" s="38" t="str">
        <f>IF(ISBLANK(K25)," ",IF(K25&lt;=L25,"SB"," "))</f>
        <v xml:space="preserve"> </v>
      </c>
      <c r="P25" s="38" t="str">
        <f>IF(ISBLANK(K25)," ",IF(K25=M25,"="," "))</f>
        <v xml:space="preserve"> </v>
      </c>
      <c r="Q25" s="38" t="str">
        <f>IF(ISBLANK(K25)," ",IF(K25&lt;=M25,"PB"," "))</f>
        <v xml:space="preserve"> </v>
      </c>
      <c r="R25" s="37" t="str">
        <f>IF(ISBLANK(K25)," ",CONCATENATE(N25,O25,P25,Q25))</f>
        <v xml:space="preserve"> </v>
      </c>
      <c r="S25" s="38" t="str">
        <f>IF(B25&lt;=4,"Fin"," ")</f>
        <v xml:space="preserve"> </v>
      </c>
      <c r="AN25" s="10" t="str">
        <f t="shared" si="12"/>
        <v xml:space="preserve"> </v>
      </c>
      <c r="AO25" s="10" t="str">
        <f t="shared" si="0"/>
        <v xml:space="preserve"> </v>
      </c>
      <c r="AP25" s="13" t="str">
        <f t="shared" si="1"/>
        <v/>
      </c>
      <c r="AQ25" s="16" t="str">
        <f t="shared" si="2"/>
        <v xml:space="preserve"> </v>
      </c>
      <c r="AR25" s="13" t="str">
        <f t="shared" si="3"/>
        <v xml:space="preserve"> </v>
      </c>
      <c r="AS25" s="13" t="str">
        <f t="shared" si="4"/>
        <v xml:space="preserve"> </v>
      </c>
      <c r="AT25" s="13" t="str">
        <f t="shared" si="5"/>
        <v xml:space="preserve"> </v>
      </c>
      <c r="AU25" s="46" t="str">
        <f t="shared" si="13"/>
        <v xml:space="preserve"> </v>
      </c>
      <c r="AW25" s="46" t="str">
        <f t="shared" si="6"/>
        <v xml:space="preserve"> </v>
      </c>
      <c r="AX25" s="46" t="str">
        <f t="shared" si="7"/>
        <v xml:space="preserve"> </v>
      </c>
      <c r="AY25" s="10" t="str">
        <f t="shared" si="8"/>
        <v xml:space="preserve"> </v>
      </c>
      <c r="BA25" s="13" t="str">
        <f t="shared" si="9"/>
        <v xml:space="preserve"> </v>
      </c>
    </row>
    <row r="26" spans="1:57">
      <c r="A26" s="7" t="str">
        <f>IF(ISBLANK(K26),"",RANK(K26,$K$25:$K$28,1))</f>
        <v/>
      </c>
      <c r="B26" s="7" t="str">
        <f>IF(ISBLANK(K26)," ",RANK(K26,$K$9:$K$68,1))</f>
        <v xml:space="preserve"> </v>
      </c>
      <c r="C26" s="5" t="str">
        <f>IF(ISBLANK(K26)," ",CONCATENATE(D26,"/",A26))</f>
        <v xml:space="preserve"> </v>
      </c>
      <c r="D26" s="5">
        <f>$A$22</f>
        <v>3</v>
      </c>
      <c r="E26" s="7">
        <f>E10</f>
        <v>2</v>
      </c>
      <c r="F26" s="7"/>
      <c r="G26" s="7" t="str">
        <f>IF(ISBLANK(F26)," ",CONCATENATE($A$2,F26))</f>
        <v xml:space="preserve"> </v>
      </c>
      <c r="H26" s="47" t="str">
        <f>IF(ISBLANK(F26),"",VLOOKUP(G26,id,2,FALSE))</f>
        <v/>
      </c>
      <c r="I26" s="45" t="str">
        <f>IF(ISBLANK(F26)," ",VLOOKUP(G26,id,3,FALSE))</f>
        <v xml:space="preserve"> </v>
      </c>
      <c r="J26" s="47" t="str">
        <f>IF(ISBLANK(F26)," ",VLOOKUP(G26,id,4,FALSE))</f>
        <v xml:space="preserve"> </v>
      </c>
      <c r="K26" s="44"/>
      <c r="L26" s="44"/>
      <c r="M26" s="44"/>
      <c r="N26" s="38" t="str">
        <f>IF(ISBLANK(K26)," ",IF(K26=L26,"="," "))</f>
        <v xml:space="preserve"> </v>
      </c>
      <c r="O26" s="38" t="str">
        <f>IF(ISBLANK(K26)," ",IF(K26&lt;=L26,"SB"," "))</f>
        <v xml:space="preserve"> </v>
      </c>
      <c r="P26" s="38" t="str">
        <f>IF(ISBLANK(K26)," ",IF(K26=M26,"="," "))</f>
        <v xml:space="preserve"> </v>
      </c>
      <c r="Q26" s="38" t="str">
        <f>IF(ISBLANK(K26)," ",IF(K26&lt;=M26,"PB"," "))</f>
        <v xml:space="preserve"> </v>
      </c>
      <c r="R26" s="37" t="str">
        <f>IF(ISBLANK(K26)," ",CONCATENATE(N26,O26,P26,Q26))</f>
        <v xml:space="preserve"> </v>
      </c>
      <c r="S26" s="44" t="str">
        <f>IF(B26&lt;=4,"Fin"," ")</f>
        <v xml:space="preserve"> </v>
      </c>
      <c r="AN26" s="10" t="str">
        <f t="shared" si="12"/>
        <v xml:space="preserve"> </v>
      </c>
      <c r="AO26" s="10" t="str">
        <f t="shared" si="0"/>
        <v xml:space="preserve"> </v>
      </c>
      <c r="AP26" s="13" t="str">
        <f t="shared" si="1"/>
        <v/>
      </c>
      <c r="AQ26" s="16" t="str">
        <f t="shared" si="2"/>
        <v xml:space="preserve"> </v>
      </c>
      <c r="AR26" s="13" t="str">
        <f t="shared" si="3"/>
        <v xml:space="preserve"> </v>
      </c>
      <c r="AS26" s="13" t="str">
        <f t="shared" si="4"/>
        <v xml:space="preserve"> </v>
      </c>
      <c r="AT26" s="13" t="str">
        <f t="shared" si="5"/>
        <v xml:space="preserve"> </v>
      </c>
      <c r="AU26" s="46" t="str">
        <f t="shared" si="13"/>
        <v xml:space="preserve"> </v>
      </c>
      <c r="AW26" s="46" t="str">
        <f t="shared" si="6"/>
        <v xml:space="preserve"> </v>
      </c>
      <c r="AX26" s="46" t="str">
        <f t="shared" si="7"/>
        <v xml:space="preserve"> </v>
      </c>
      <c r="AY26" s="10" t="str">
        <f t="shared" si="8"/>
        <v xml:space="preserve"> </v>
      </c>
      <c r="BA26" s="13" t="str">
        <f t="shared" si="9"/>
        <v xml:space="preserve"> </v>
      </c>
    </row>
    <row r="27" spans="1:57">
      <c r="A27" s="7" t="str">
        <f>IF(ISBLANK(K27),"",RANK(K27,$K$25:$K$28,1))</f>
        <v/>
      </c>
      <c r="B27" s="7" t="str">
        <f>IF(ISBLANK(K27)," ",RANK(K27,$K$9:$K$68,1))</f>
        <v xml:space="preserve"> </v>
      </c>
      <c r="C27" s="5" t="str">
        <f>IF(ISBLANK(K27)," ",CONCATENATE(D27,"/",A27))</f>
        <v xml:space="preserve"> </v>
      </c>
      <c r="D27" s="5">
        <f>$A$22</f>
        <v>3</v>
      </c>
      <c r="E27" s="7">
        <f>E11</f>
        <v>3</v>
      </c>
      <c r="F27" s="7"/>
      <c r="G27" s="7" t="str">
        <f>IF(ISBLANK(F27)," ",CONCATENATE($A$2,F27))</f>
        <v xml:space="preserve"> </v>
      </c>
      <c r="H27" s="47" t="str">
        <f>IF(ISBLANK(F27),"",VLOOKUP(G27,id,2,FALSE))</f>
        <v/>
      </c>
      <c r="I27" s="45" t="str">
        <f>IF(ISBLANK(F27)," ",VLOOKUP(G27,id,3,FALSE))</f>
        <v xml:space="preserve"> </v>
      </c>
      <c r="J27" s="47" t="str">
        <f>IF(ISBLANK(F27)," ",VLOOKUP(G27,id,4,FALSE))</f>
        <v xml:space="preserve"> </v>
      </c>
      <c r="K27" s="44"/>
      <c r="L27" s="44"/>
      <c r="M27" s="44"/>
      <c r="N27" s="38" t="str">
        <f>IF(ISBLANK(K27)," ",IF(K27=L27,"="," "))</f>
        <v xml:space="preserve"> </v>
      </c>
      <c r="O27" s="38" t="str">
        <f>IF(ISBLANK(K27)," ",IF(K27&lt;=L27,"SB"," "))</f>
        <v xml:space="preserve"> </v>
      </c>
      <c r="P27" s="38" t="str">
        <f>IF(ISBLANK(K27)," ",IF(K27=M27,"="," "))</f>
        <v xml:space="preserve"> </v>
      </c>
      <c r="Q27" s="38" t="str">
        <f>IF(ISBLANK(K27)," ",IF(K27&lt;=M27,"PB"," "))</f>
        <v xml:space="preserve"> </v>
      </c>
      <c r="R27" s="37" t="str">
        <f>IF(ISBLANK(K27)," ",CONCATENATE(N27,O27,P27,Q27))</f>
        <v xml:space="preserve"> </v>
      </c>
      <c r="S27" s="44" t="str">
        <f>IF(B27&lt;=4,"Fin"," ")</f>
        <v xml:space="preserve"> </v>
      </c>
      <c r="AN27" s="10" t="str">
        <f t="shared" si="12"/>
        <v xml:space="preserve"> </v>
      </c>
      <c r="AO27" s="10" t="str">
        <f t="shared" si="0"/>
        <v xml:space="preserve"> </v>
      </c>
      <c r="AP27" s="13" t="str">
        <f t="shared" si="1"/>
        <v/>
      </c>
      <c r="AQ27" s="16" t="str">
        <f t="shared" si="2"/>
        <v xml:space="preserve"> </v>
      </c>
      <c r="AR27" s="13" t="str">
        <f t="shared" si="3"/>
        <v xml:space="preserve"> </v>
      </c>
      <c r="AS27" s="13" t="str">
        <f t="shared" si="4"/>
        <v xml:space="preserve"> </v>
      </c>
      <c r="AT27" s="13" t="str">
        <f t="shared" si="5"/>
        <v xml:space="preserve"> </v>
      </c>
      <c r="AU27" s="46" t="str">
        <f t="shared" si="13"/>
        <v xml:space="preserve"> </v>
      </c>
      <c r="AW27" s="46" t="str">
        <f t="shared" si="6"/>
        <v xml:space="preserve"> </v>
      </c>
      <c r="AX27" s="46" t="str">
        <f t="shared" si="7"/>
        <v xml:space="preserve"> </v>
      </c>
      <c r="AY27" s="10" t="str">
        <f t="shared" si="8"/>
        <v xml:space="preserve"> </v>
      </c>
      <c r="BA27" s="13" t="str">
        <f t="shared" si="9"/>
        <v xml:space="preserve"> </v>
      </c>
    </row>
    <row r="28" spans="1:57">
      <c r="A28" s="7" t="str">
        <f>IF(ISBLANK(K28),"",RANK(K28,$K$25:$K$28,1))</f>
        <v/>
      </c>
      <c r="B28" s="7" t="str">
        <f>IF(ISBLANK(K28)," ",RANK(K28,$K$9:$K$68,1))</f>
        <v xml:space="preserve"> </v>
      </c>
      <c r="C28" s="5" t="str">
        <f>IF(ISBLANK(K28)," ",CONCATENATE(D28,"/",A28))</f>
        <v xml:space="preserve"> </v>
      </c>
      <c r="D28" s="5">
        <f>$A$22</f>
        <v>3</v>
      </c>
      <c r="E28" s="7">
        <f>E12</f>
        <v>4</v>
      </c>
      <c r="F28" s="7"/>
      <c r="G28" s="7" t="str">
        <f>IF(ISBLANK(F28)," ",CONCATENATE($A$2,F28))</f>
        <v xml:space="preserve"> </v>
      </c>
      <c r="H28" s="47" t="str">
        <f>IF(ISBLANK(F28),"",VLOOKUP(G28,id,2,FALSE))</f>
        <v/>
      </c>
      <c r="I28" s="45" t="str">
        <f>IF(ISBLANK(F28)," ",VLOOKUP(G28,id,3,FALSE))</f>
        <v xml:space="preserve"> </v>
      </c>
      <c r="J28" s="47" t="str">
        <f>IF(ISBLANK(F28)," ",VLOOKUP(G28,id,4,FALSE))</f>
        <v xml:space="preserve"> </v>
      </c>
      <c r="K28" s="44"/>
      <c r="L28" s="44"/>
      <c r="M28" s="44"/>
      <c r="N28" s="38" t="str">
        <f>IF(ISBLANK(K28)," ",IF(K28=L28,"="," "))</f>
        <v xml:space="preserve"> </v>
      </c>
      <c r="O28" s="38" t="str">
        <f>IF(ISBLANK(K28)," ",IF(K28&lt;=L28,"SB"," "))</f>
        <v xml:space="preserve"> </v>
      </c>
      <c r="P28" s="38" t="str">
        <f>IF(ISBLANK(K28)," ",IF(K28=M28,"="," "))</f>
        <v xml:space="preserve"> </v>
      </c>
      <c r="Q28" s="38" t="str">
        <f>IF(ISBLANK(K28)," ",IF(K28&lt;=M28,"PB"," "))</f>
        <v xml:space="preserve"> </v>
      </c>
      <c r="R28" s="37" t="str">
        <f>IF(ISBLANK(K28)," ",CONCATENATE(N28,O28,P28,Q28))</f>
        <v xml:space="preserve"> </v>
      </c>
      <c r="S28" s="44" t="str">
        <f>IF(B28&lt;=4,"Fin"," ")</f>
        <v xml:space="preserve"> </v>
      </c>
      <c r="AN28" s="10" t="str">
        <f t="shared" si="12"/>
        <v xml:space="preserve"> </v>
      </c>
      <c r="AO28" s="10" t="str">
        <f t="shared" si="0"/>
        <v xml:space="preserve"> </v>
      </c>
      <c r="AP28" s="13" t="str">
        <f t="shared" si="1"/>
        <v/>
      </c>
      <c r="AQ28" s="16" t="str">
        <f t="shared" si="2"/>
        <v xml:space="preserve"> </v>
      </c>
      <c r="AR28" s="13" t="str">
        <f t="shared" si="3"/>
        <v xml:space="preserve"> </v>
      </c>
      <c r="AS28" s="13" t="str">
        <f t="shared" si="4"/>
        <v xml:space="preserve"> </v>
      </c>
      <c r="AT28" s="13" t="str">
        <f t="shared" si="5"/>
        <v xml:space="preserve"> </v>
      </c>
      <c r="AU28" s="46" t="str">
        <f t="shared" si="13"/>
        <v xml:space="preserve"> </v>
      </c>
      <c r="AW28" s="46" t="str">
        <f t="shared" si="6"/>
        <v xml:space="preserve"> </v>
      </c>
      <c r="AX28" s="46" t="str">
        <f t="shared" si="7"/>
        <v xml:space="preserve"> </v>
      </c>
      <c r="AY28" s="10" t="str">
        <f t="shared" si="8"/>
        <v xml:space="preserve"> </v>
      </c>
      <c r="BA28" s="13" t="str">
        <f t="shared" si="9"/>
        <v xml:space="preserve"> </v>
      </c>
    </row>
    <row r="29" spans="1:57">
      <c r="AN29" s="10" t="str">
        <f t="shared" si="12"/>
        <v xml:space="preserve"> </v>
      </c>
      <c r="AO29" s="10" t="str">
        <f t="shared" si="0"/>
        <v xml:space="preserve"> </v>
      </c>
      <c r="AP29" s="13" t="str">
        <f t="shared" si="1"/>
        <v/>
      </c>
      <c r="AQ29" s="16" t="str">
        <f t="shared" si="2"/>
        <v xml:space="preserve"> </v>
      </c>
      <c r="AR29" s="13" t="str">
        <f t="shared" si="3"/>
        <v xml:space="preserve"> </v>
      </c>
      <c r="AS29" s="13" t="str">
        <f t="shared" si="4"/>
        <v xml:space="preserve"> </v>
      </c>
      <c r="AT29" s="13" t="str">
        <f t="shared" si="5"/>
        <v xml:space="preserve"> </v>
      </c>
      <c r="AU29" s="46" t="str">
        <f t="shared" si="13"/>
        <v xml:space="preserve"> </v>
      </c>
      <c r="AW29" s="46" t="str">
        <f t="shared" si="6"/>
        <v xml:space="preserve"> </v>
      </c>
      <c r="AX29" s="46" t="str">
        <f t="shared" si="7"/>
        <v xml:space="preserve"> </v>
      </c>
      <c r="AY29" s="10" t="str">
        <f t="shared" si="8"/>
        <v xml:space="preserve"> </v>
      </c>
      <c r="BA29" s="13" t="str">
        <f t="shared" si="9"/>
        <v xml:space="preserve"> </v>
      </c>
    </row>
    <row r="30" spans="1:57" ht="17.25" customHeight="1">
      <c r="A30" s="33">
        <v>4</v>
      </c>
      <c r="B30" s="33"/>
      <c r="C30" s="33"/>
      <c r="D30" s="33"/>
      <c r="E30" s="33"/>
      <c r="G30" s="36" t="e">
        <f>IF(ISBLANK(A30)," ",VLOOKUP(A30,beg,2,FALSE))</f>
        <v>#NAME?</v>
      </c>
      <c r="H30" s="3" t="e">
        <f>IF(ISBLANK(A30)," ",CONCATENATE(G30," ",$A$4))</f>
        <v>#NAME?</v>
      </c>
      <c r="I30" s="10"/>
      <c r="AN30" s="10" t="str">
        <f t="shared" si="12"/>
        <v xml:space="preserve"> </v>
      </c>
      <c r="AO30" s="10" t="str">
        <f t="shared" si="0"/>
        <v xml:space="preserve"> </v>
      </c>
      <c r="AP30" s="13" t="str">
        <f t="shared" si="1"/>
        <v/>
      </c>
      <c r="AQ30" s="16" t="str">
        <f t="shared" si="2"/>
        <v xml:space="preserve"> </v>
      </c>
      <c r="AR30" s="13" t="str">
        <f t="shared" si="3"/>
        <v xml:space="preserve"> </v>
      </c>
      <c r="AS30" s="13" t="str">
        <f t="shared" si="4"/>
        <v xml:space="preserve"> </v>
      </c>
      <c r="AT30" s="13" t="str">
        <f t="shared" si="5"/>
        <v xml:space="preserve"> </v>
      </c>
      <c r="AU30" s="46" t="str">
        <f t="shared" si="13"/>
        <v xml:space="preserve"> </v>
      </c>
      <c r="AW30" s="46" t="str">
        <f t="shared" si="6"/>
        <v xml:space="preserve"> </v>
      </c>
      <c r="AX30" s="46" t="str">
        <f t="shared" si="7"/>
        <v xml:space="preserve"> </v>
      </c>
      <c r="AY30" s="10" t="str">
        <f t="shared" si="8"/>
        <v xml:space="preserve"> </v>
      </c>
      <c r="BA30" s="13" t="str">
        <f t="shared" si="9"/>
        <v xml:space="preserve"> </v>
      </c>
    </row>
    <row r="31" spans="1:57" ht="15.75" customHeight="1">
      <c r="A31" s="33"/>
      <c r="B31" s="33"/>
      <c r="C31" s="33"/>
      <c r="D31" s="33"/>
      <c r="E31" s="19" t="str">
        <f>$E$7</f>
        <v>Startas:</v>
      </c>
      <c r="F31" s="52" t="e">
        <f>IF(ISBLANK($A$1)," ",SUM(F23+$A$5))</f>
        <v>#NAME?</v>
      </c>
      <c r="I31" s="10"/>
      <c r="AN31" s="10" t="str">
        <f t="shared" ref="AN31:AN62" si="16">IF(ISBLANK(AM31)," ",VLOOKUP(AM31,rzsdfam,5,FALSE))</f>
        <v xml:space="preserve"> </v>
      </c>
      <c r="AO31" s="10" t="str">
        <f t="shared" si="0"/>
        <v xml:space="preserve"> </v>
      </c>
      <c r="AP31" s="13" t="str">
        <f t="shared" si="1"/>
        <v/>
      </c>
      <c r="AQ31" s="16" t="str">
        <f t="shared" si="2"/>
        <v xml:space="preserve"> </v>
      </c>
      <c r="AR31" s="13" t="str">
        <f t="shared" si="3"/>
        <v xml:space="preserve"> </v>
      </c>
      <c r="AS31" s="13" t="str">
        <f t="shared" si="4"/>
        <v xml:space="preserve"> </v>
      </c>
      <c r="AT31" s="13" t="str">
        <f t="shared" si="5"/>
        <v xml:space="preserve"> </v>
      </c>
      <c r="AU31" s="46" t="str">
        <f t="shared" si="13"/>
        <v xml:space="preserve"> </v>
      </c>
      <c r="AW31" s="46" t="str">
        <f t="shared" si="6"/>
        <v xml:space="preserve"> </v>
      </c>
      <c r="AX31" s="46" t="str">
        <f t="shared" si="7"/>
        <v xml:space="preserve"> </v>
      </c>
      <c r="AY31" s="10" t="str">
        <f t="shared" si="8"/>
        <v xml:space="preserve"> </v>
      </c>
      <c r="BA31" s="13" t="str">
        <f t="shared" si="9"/>
        <v xml:space="preserve"> </v>
      </c>
    </row>
    <row r="32" spans="1:57" ht="15.75" customHeight="1">
      <c r="A32" s="35" t="str">
        <f t="shared" ref="A32:S32" si="17">A8</f>
        <v>Vieta</v>
      </c>
      <c r="B32" s="35" t="str">
        <f t="shared" si="17"/>
        <v>Vt viso</v>
      </c>
      <c r="C32" s="35" t="str">
        <f t="shared" si="17"/>
        <v>bėg/vt</v>
      </c>
      <c r="D32" s="35" t="str">
        <f t="shared" si="17"/>
        <v>beg</v>
      </c>
      <c r="E32" s="39" t="str">
        <f t="shared" si="17"/>
        <v>Takas</v>
      </c>
      <c r="F32" s="57" t="str">
        <f t="shared" si="17"/>
        <v>St Nr</v>
      </c>
      <c r="G32" s="35" t="str">
        <f t="shared" si="17"/>
        <v>ID</v>
      </c>
      <c r="H32" s="58" t="str">
        <f t="shared" si="17"/>
        <v>Dalyvis</v>
      </c>
      <c r="I32" s="43" t="str">
        <f t="shared" si="17"/>
        <v>Gim. data</v>
      </c>
      <c r="J32" s="58" t="str">
        <f t="shared" si="17"/>
        <v>Komanda</v>
      </c>
      <c r="K32" s="57" t="str">
        <f t="shared" si="17"/>
        <v>Rez</v>
      </c>
      <c r="L32" s="57" t="str">
        <f t="shared" si="17"/>
        <v>SB</v>
      </c>
      <c r="M32" s="57" t="str">
        <f t="shared" si="17"/>
        <v>PB</v>
      </c>
      <c r="N32" s="39">
        <f t="shared" si="17"/>
        <v>0</v>
      </c>
      <c r="O32" s="39">
        <f t="shared" si="17"/>
        <v>0</v>
      </c>
      <c r="P32" s="39">
        <f t="shared" si="17"/>
        <v>0</v>
      </c>
      <c r="Q32" s="39">
        <f t="shared" si="17"/>
        <v>0</v>
      </c>
      <c r="R32" s="39" t="str">
        <f t="shared" si="17"/>
        <v>SB/PB</v>
      </c>
      <c r="S32" s="35" t="str">
        <f t="shared" si="17"/>
        <v>fin</v>
      </c>
      <c r="AN32" s="10" t="str">
        <f t="shared" si="16"/>
        <v xml:space="preserve"> </v>
      </c>
      <c r="AO32" s="10" t="str">
        <f t="shared" si="0"/>
        <v xml:space="preserve"> </v>
      </c>
      <c r="AP32" s="13" t="str">
        <f t="shared" si="1"/>
        <v/>
      </c>
      <c r="AQ32" s="16" t="str">
        <f t="shared" si="2"/>
        <v xml:space="preserve"> </v>
      </c>
      <c r="AR32" s="13" t="str">
        <f t="shared" si="3"/>
        <v xml:space="preserve"> </v>
      </c>
      <c r="AS32" s="13" t="str">
        <f t="shared" si="4"/>
        <v xml:space="preserve"> </v>
      </c>
      <c r="AT32" s="13" t="str">
        <f t="shared" si="5"/>
        <v xml:space="preserve"> </v>
      </c>
      <c r="AU32" s="46" t="str">
        <f t="shared" si="13"/>
        <v xml:space="preserve"> </v>
      </c>
      <c r="AW32" s="46" t="str">
        <f t="shared" si="6"/>
        <v xml:space="preserve"> </v>
      </c>
      <c r="AX32" s="46" t="str">
        <f t="shared" si="7"/>
        <v xml:space="preserve"> </v>
      </c>
      <c r="AY32" s="10" t="str">
        <f t="shared" si="8"/>
        <v xml:space="preserve"> </v>
      </c>
      <c r="BA32" s="13" t="str">
        <f t="shared" si="9"/>
        <v xml:space="preserve"> </v>
      </c>
    </row>
    <row r="33" spans="1:53" ht="15.75" customHeight="1">
      <c r="A33" s="5" t="str">
        <f>IF(ISBLANK(K33),"",RANK(K33,$K$33:$K$36,1))</f>
        <v/>
      </c>
      <c r="B33" s="5" t="str">
        <f>IF(ISBLANK(K33)," ",RANK(K33,$K$9:$K$68,1))</f>
        <v xml:space="preserve"> </v>
      </c>
      <c r="C33" s="5" t="str">
        <f>IF(ISBLANK(K33)," ",CONCATENATE(D33,"/",A33))</f>
        <v xml:space="preserve"> </v>
      </c>
      <c r="D33" s="5">
        <f>$A$30</f>
        <v>4</v>
      </c>
      <c r="E33" s="5">
        <f>E9</f>
        <v>1</v>
      </c>
      <c r="F33" s="5"/>
      <c r="G33" s="5" t="str">
        <f>IF(ISBLANK(F33)," ",CONCATENATE($A$2,F33))</f>
        <v xml:space="preserve"> </v>
      </c>
      <c r="H33" s="47" t="str">
        <f>IF(ISBLANK(F33),"",VLOOKUP(G33,id,2,FALSE))</f>
        <v/>
      </c>
      <c r="I33" s="45" t="str">
        <f>IF(ISBLANK(F33)," ",VLOOKUP(G33,id,3,FALSE))</f>
        <v xml:space="preserve"> </v>
      </c>
      <c r="J33" s="47" t="str">
        <f>IF(ISBLANK(F33)," ",VLOOKUP(G33,id,4,FALSE))</f>
        <v xml:space="preserve"> </v>
      </c>
      <c r="K33" s="38"/>
      <c r="L33" s="38"/>
      <c r="M33" s="38"/>
      <c r="N33" s="38" t="str">
        <f>IF(ISBLANK(K33)," ",IF(K33=L33,"="," "))</f>
        <v xml:space="preserve"> </v>
      </c>
      <c r="O33" s="38" t="str">
        <f>IF(ISBLANK(K33)," ",IF(K33&lt;=L33,"SB"," "))</f>
        <v xml:space="preserve"> </v>
      </c>
      <c r="P33" s="38" t="str">
        <f>IF(ISBLANK(K33)," ",IF(K33=M33,"="," "))</f>
        <v xml:space="preserve"> </v>
      </c>
      <c r="Q33" s="38" t="str">
        <f>IF(ISBLANK(K33)," ",IF(K33&lt;=M33,"PB"," "))</f>
        <v xml:space="preserve"> </v>
      </c>
      <c r="R33" s="37" t="str">
        <f>IF(ISBLANK(K33)," ",CONCATENATE(N33,O33,P33,Q33))</f>
        <v xml:space="preserve"> </v>
      </c>
      <c r="S33" s="38" t="str">
        <f>IF(B33&lt;=4,"Fin"," ")</f>
        <v xml:space="preserve"> </v>
      </c>
      <c r="AN33" s="10" t="str">
        <f t="shared" si="16"/>
        <v xml:space="preserve"> </v>
      </c>
      <c r="AO33" s="10" t="str">
        <f t="shared" si="0"/>
        <v xml:space="preserve"> </v>
      </c>
      <c r="AP33" s="13" t="str">
        <f t="shared" si="1"/>
        <v/>
      </c>
      <c r="AQ33" s="16" t="str">
        <f t="shared" si="2"/>
        <v xml:space="preserve"> </v>
      </c>
      <c r="AR33" s="13" t="str">
        <f t="shared" si="3"/>
        <v xml:space="preserve"> </v>
      </c>
      <c r="AS33" s="13" t="str">
        <f t="shared" si="4"/>
        <v xml:space="preserve"> </v>
      </c>
      <c r="AT33" s="13" t="str">
        <f t="shared" si="5"/>
        <v xml:space="preserve"> </v>
      </c>
      <c r="AU33" s="46" t="str">
        <f t="shared" si="13"/>
        <v xml:space="preserve"> </v>
      </c>
      <c r="AW33" s="46" t="str">
        <f t="shared" si="6"/>
        <v xml:space="preserve"> </v>
      </c>
      <c r="AX33" s="46" t="str">
        <f t="shared" si="7"/>
        <v xml:space="preserve"> </v>
      </c>
      <c r="AY33" s="10" t="str">
        <f t="shared" si="8"/>
        <v xml:space="preserve"> </v>
      </c>
      <c r="BA33" s="13" t="str">
        <f t="shared" si="9"/>
        <v xml:space="preserve"> </v>
      </c>
    </row>
    <row r="34" spans="1:53">
      <c r="A34" s="7" t="str">
        <f>IF(ISBLANK(K34),"",RANK(K34,$K$33:$K$36,1))</f>
        <v/>
      </c>
      <c r="B34" s="7" t="str">
        <f>IF(ISBLANK(K34)," ",RANK(K34,$K$9:$K$68,1))</f>
        <v xml:space="preserve"> </v>
      </c>
      <c r="C34" s="5" t="str">
        <f>IF(ISBLANK(K34)," ",CONCATENATE(D34,"/",A34))</f>
        <v xml:space="preserve"> </v>
      </c>
      <c r="D34" s="5">
        <f>$A$30</f>
        <v>4</v>
      </c>
      <c r="E34" s="7">
        <f>E10</f>
        <v>2</v>
      </c>
      <c r="F34" s="7"/>
      <c r="G34" s="7" t="str">
        <f>IF(ISBLANK(F34)," ",CONCATENATE($A$2,F34))</f>
        <v xml:space="preserve"> </v>
      </c>
      <c r="H34" s="47" t="str">
        <f>IF(ISBLANK(F34),"",VLOOKUP(G34,id,2,FALSE))</f>
        <v/>
      </c>
      <c r="I34" s="45" t="str">
        <f>IF(ISBLANK(F34)," ",VLOOKUP(G34,id,3,FALSE))</f>
        <v xml:space="preserve"> </v>
      </c>
      <c r="J34" s="47" t="str">
        <f>IF(ISBLANK(F34)," ",VLOOKUP(G34,id,4,FALSE))</f>
        <v xml:space="preserve"> </v>
      </c>
      <c r="K34" s="44"/>
      <c r="L34" s="44"/>
      <c r="M34" s="44"/>
      <c r="N34" s="38" t="str">
        <f>IF(ISBLANK(K34)," ",IF(K34=L34,"="," "))</f>
        <v xml:space="preserve"> </v>
      </c>
      <c r="O34" s="38" t="str">
        <f>IF(ISBLANK(K34)," ",IF(K34&lt;=L34,"SB"," "))</f>
        <v xml:space="preserve"> </v>
      </c>
      <c r="P34" s="38" t="str">
        <f>IF(ISBLANK(K34)," ",IF(K34=M34,"="," "))</f>
        <v xml:space="preserve"> </v>
      </c>
      <c r="Q34" s="38" t="str">
        <f>IF(ISBLANK(K34)," ",IF(K34&lt;=M34,"PB"," "))</f>
        <v xml:space="preserve"> </v>
      </c>
      <c r="R34" s="37" t="str">
        <f>IF(ISBLANK(K34)," ",CONCATENATE(N34,O34,P34,Q34))</f>
        <v xml:space="preserve"> </v>
      </c>
      <c r="S34" s="44" t="str">
        <f>IF(B34&lt;=4,"Fin"," ")</f>
        <v xml:space="preserve"> </v>
      </c>
      <c r="AN34" s="10" t="str">
        <f t="shared" si="16"/>
        <v xml:space="preserve"> </v>
      </c>
      <c r="AO34" s="10" t="str">
        <f t="shared" si="0"/>
        <v xml:space="preserve"> </v>
      </c>
      <c r="AP34" s="13" t="str">
        <f t="shared" si="1"/>
        <v/>
      </c>
      <c r="AQ34" s="16" t="str">
        <f t="shared" si="2"/>
        <v xml:space="preserve"> </v>
      </c>
      <c r="AR34" s="13" t="str">
        <f t="shared" si="3"/>
        <v xml:space="preserve"> </v>
      </c>
      <c r="AS34" s="13" t="str">
        <f t="shared" si="4"/>
        <v xml:space="preserve"> </v>
      </c>
      <c r="AT34" s="13" t="str">
        <f t="shared" si="5"/>
        <v xml:space="preserve"> </v>
      </c>
      <c r="AU34" s="46" t="str">
        <f t="shared" ref="AU34:AU76" si="18">IF(ISBLANK(AM34)," ",VLOOKUP(AM34,rzsdfam,10,FALSE))</f>
        <v xml:space="preserve"> </v>
      </c>
      <c r="AW34" s="46" t="str">
        <f t="shared" si="6"/>
        <v xml:space="preserve"> </v>
      </c>
      <c r="AX34" s="46" t="str">
        <f t="shared" si="7"/>
        <v xml:space="preserve"> </v>
      </c>
      <c r="AY34" s="10" t="str">
        <f t="shared" si="8"/>
        <v xml:space="preserve"> </v>
      </c>
      <c r="BA34" s="13" t="str">
        <f t="shared" si="9"/>
        <v xml:space="preserve"> </v>
      </c>
    </row>
    <row r="35" spans="1:53">
      <c r="A35" s="7" t="str">
        <f>IF(ISBLANK(K35),"",RANK(K35,$K$33:$K$36,1))</f>
        <v/>
      </c>
      <c r="B35" s="7" t="str">
        <f>IF(ISBLANK(K35)," ",RANK(K35,$K$9:$K$68,1))</f>
        <v xml:space="preserve"> </v>
      </c>
      <c r="C35" s="5" t="str">
        <f>IF(ISBLANK(K35)," ",CONCATENATE(D35,"/",A35))</f>
        <v xml:space="preserve"> </v>
      </c>
      <c r="D35" s="5">
        <f>$A$30</f>
        <v>4</v>
      </c>
      <c r="E35" s="7">
        <f>E11</f>
        <v>3</v>
      </c>
      <c r="F35" s="7"/>
      <c r="G35" s="7" t="str">
        <f>IF(ISBLANK(F35)," ",CONCATENATE($A$2,F35))</f>
        <v xml:space="preserve"> </v>
      </c>
      <c r="H35" s="47" t="str">
        <f>IF(ISBLANK(F35),"",VLOOKUP(G35,id,2,FALSE))</f>
        <v/>
      </c>
      <c r="I35" s="45" t="str">
        <f>IF(ISBLANK(F35)," ",VLOOKUP(G35,id,3,FALSE))</f>
        <v xml:space="preserve"> </v>
      </c>
      <c r="J35" s="47" t="str">
        <f>IF(ISBLANK(F35)," ",VLOOKUP(G35,id,4,FALSE))</f>
        <v xml:space="preserve"> </v>
      </c>
      <c r="K35" s="44"/>
      <c r="L35" s="44"/>
      <c r="M35" s="44"/>
      <c r="N35" s="38" t="str">
        <f>IF(ISBLANK(K35)," ",IF(K35=L35,"="," "))</f>
        <v xml:space="preserve"> </v>
      </c>
      <c r="O35" s="38" t="str">
        <f>IF(ISBLANK(K35)," ",IF(K35&lt;=L35,"SB"," "))</f>
        <v xml:space="preserve"> </v>
      </c>
      <c r="P35" s="38" t="str">
        <f>IF(ISBLANK(K35)," ",IF(K35=M35,"="," "))</f>
        <v xml:space="preserve"> </v>
      </c>
      <c r="Q35" s="38" t="str">
        <f>IF(ISBLANK(K35)," ",IF(K35&lt;=M35,"PB"," "))</f>
        <v xml:space="preserve"> </v>
      </c>
      <c r="R35" s="37" t="str">
        <f>IF(ISBLANK(K35)," ",CONCATENATE(N35,O35,P35,Q35))</f>
        <v xml:space="preserve"> </v>
      </c>
      <c r="S35" s="44" t="str">
        <f>IF(B35&lt;=4,"Fin"," ")</f>
        <v xml:space="preserve"> </v>
      </c>
      <c r="AN35" s="10" t="str">
        <f t="shared" si="16"/>
        <v xml:space="preserve"> </v>
      </c>
      <c r="AO35" s="10" t="str">
        <f t="shared" si="0"/>
        <v xml:space="preserve"> </v>
      </c>
      <c r="AP35" s="13" t="str">
        <f t="shared" si="1"/>
        <v/>
      </c>
      <c r="AQ35" s="16" t="str">
        <f t="shared" si="2"/>
        <v xml:space="preserve"> </v>
      </c>
      <c r="AR35" s="13" t="str">
        <f t="shared" si="3"/>
        <v xml:space="preserve"> </v>
      </c>
      <c r="AS35" s="13" t="str">
        <f t="shared" si="4"/>
        <v xml:space="preserve"> </v>
      </c>
      <c r="AT35" s="13" t="str">
        <f t="shared" si="5"/>
        <v xml:space="preserve"> </v>
      </c>
      <c r="AU35" s="46" t="str">
        <f t="shared" si="18"/>
        <v xml:space="preserve"> </v>
      </c>
      <c r="AW35" s="46" t="str">
        <f t="shared" si="6"/>
        <v xml:space="preserve"> </v>
      </c>
      <c r="AX35" s="46" t="str">
        <f t="shared" si="7"/>
        <v xml:space="preserve"> </v>
      </c>
      <c r="AY35" s="10" t="str">
        <f t="shared" si="8"/>
        <v xml:space="preserve"> </v>
      </c>
      <c r="BA35" s="13" t="str">
        <f t="shared" si="9"/>
        <v xml:space="preserve"> </v>
      </c>
    </row>
    <row r="36" spans="1:53">
      <c r="A36" s="7" t="str">
        <f>IF(ISBLANK(K36),"",RANK(K36,$K$33:$K$36,1))</f>
        <v/>
      </c>
      <c r="B36" s="7" t="str">
        <f>IF(ISBLANK(K36)," ",RANK(K36,$K$9:$K$68,1))</f>
        <v xml:space="preserve"> </v>
      </c>
      <c r="C36" s="5" t="str">
        <f>IF(ISBLANK(K36)," ",CONCATENATE(D36,"/",A36))</f>
        <v xml:space="preserve"> </v>
      </c>
      <c r="D36" s="5">
        <f>$A$30</f>
        <v>4</v>
      </c>
      <c r="E36" s="7">
        <f>E12</f>
        <v>4</v>
      </c>
      <c r="F36" s="62"/>
      <c r="G36" s="7" t="str">
        <f>IF(ISBLANK(F36)," ",CONCATENATE($A$2,F36))</f>
        <v xml:space="preserve"> </v>
      </c>
      <c r="H36" s="47" t="str">
        <f>IF(ISBLANK(F36),"",VLOOKUP(G36,id,2,FALSE))</f>
        <v/>
      </c>
      <c r="I36" s="45" t="str">
        <f>IF(ISBLANK(F36)," ",VLOOKUP(G36,id,3,FALSE))</f>
        <v xml:space="preserve"> </v>
      </c>
      <c r="J36" s="47" t="str">
        <f>IF(ISBLANK(F36)," ",VLOOKUP(G36,id,4,FALSE))</f>
        <v xml:space="preserve"> </v>
      </c>
      <c r="K36" s="44"/>
      <c r="L36" s="44"/>
      <c r="M36" s="44"/>
      <c r="N36" s="38" t="str">
        <f>IF(ISBLANK(K36)," ",IF(K36=L36,"="," "))</f>
        <v xml:space="preserve"> </v>
      </c>
      <c r="O36" s="38" t="str">
        <f>IF(ISBLANK(K36)," ",IF(K36&lt;=L36,"SB"," "))</f>
        <v xml:space="preserve"> </v>
      </c>
      <c r="P36" s="38" t="str">
        <f>IF(ISBLANK(K36)," ",IF(K36=M36,"="," "))</f>
        <v xml:space="preserve"> </v>
      </c>
      <c r="Q36" s="38" t="str">
        <f>IF(ISBLANK(K36)," ",IF(K36&lt;=M36,"PB"," "))</f>
        <v xml:space="preserve"> </v>
      </c>
      <c r="R36" s="37" t="str">
        <f>IF(ISBLANK(K36)," ",CONCATENATE(N36,O36,P36,Q36))</f>
        <v xml:space="preserve"> </v>
      </c>
      <c r="S36" s="44" t="str">
        <f>IF(B36&lt;=4,"Fin"," ")</f>
        <v xml:space="preserve"> </v>
      </c>
      <c r="AN36" s="10" t="str">
        <f t="shared" si="16"/>
        <v xml:space="preserve"> </v>
      </c>
      <c r="AO36" s="10" t="str">
        <f t="shared" si="0"/>
        <v xml:space="preserve"> </v>
      </c>
      <c r="AP36" s="13" t="str">
        <f t="shared" si="1"/>
        <v/>
      </c>
      <c r="AQ36" s="16" t="str">
        <f t="shared" si="2"/>
        <v xml:space="preserve"> </v>
      </c>
      <c r="AR36" s="13" t="str">
        <f t="shared" si="3"/>
        <v xml:space="preserve"> </v>
      </c>
      <c r="AS36" s="13" t="str">
        <f t="shared" si="4"/>
        <v xml:space="preserve"> </v>
      </c>
      <c r="AT36" s="13" t="str">
        <f t="shared" si="5"/>
        <v xml:space="preserve"> </v>
      </c>
      <c r="AU36" s="46" t="str">
        <f t="shared" si="18"/>
        <v xml:space="preserve"> </v>
      </c>
      <c r="AW36" s="46" t="str">
        <f t="shared" si="6"/>
        <v xml:space="preserve"> </v>
      </c>
      <c r="AX36" s="46" t="str">
        <f t="shared" si="7"/>
        <v xml:space="preserve"> </v>
      </c>
      <c r="AY36" s="10" t="str">
        <f t="shared" si="8"/>
        <v xml:space="preserve"> </v>
      </c>
      <c r="BA36" s="13" t="str">
        <f t="shared" si="9"/>
        <v xml:space="preserve"> </v>
      </c>
    </row>
    <row r="37" spans="1:53">
      <c r="AN37" s="10" t="str">
        <f t="shared" si="16"/>
        <v xml:space="preserve"> </v>
      </c>
      <c r="AO37" s="10" t="str">
        <f t="shared" si="0"/>
        <v xml:space="preserve"> </v>
      </c>
      <c r="AP37" s="13" t="str">
        <f t="shared" si="1"/>
        <v/>
      </c>
      <c r="AQ37" s="16" t="str">
        <f t="shared" si="2"/>
        <v xml:space="preserve"> </v>
      </c>
      <c r="AR37" s="13" t="str">
        <f t="shared" si="3"/>
        <v xml:space="preserve"> </v>
      </c>
      <c r="AS37" s="13" t="str">
        <f t="shared" si="4"/>
        <v xml:space="preserve"> </v>
      </c>
      <c r="AT37" s="13" t="str">
        <f t="shared" si="5"/>
        <v xml:space="preserve"> </v>
      </c>
      <c r="AU37" s="46" t="str">
        <f t="shared" si="18"/>
        <v xml:space="preserve"> </v>
      </c>
      <c r="AW37" s="46" t="str">
        <f t="shared" si="6"/>
        <v xml:space="preserve"> </v>
      </c>
      <c r="AX37" s="46" t="str">
        <f t="shared" si="7"/>
        <v xml:space="preserve"> </v>
      </c>
      <c r="AY37" s="10" t="str">
        <f t="shared" si="8"/>
        <v xml:space="preserve"> </v>
      </c>
      <c r="BA37" s="13" t="str">
        <f t="shared" si="9"/>
        <v xml:space="preserve"> </v>
      </c>
    </row>
    <row r="38" spans="1:53" ht="17.25" customHeight="1">
      <c r="A38" s="33">
        <v>5</v>
      </c>
      <c r="B38" s="33"/>
      <c r="C38" s="33"/>
      <c r="D38" s="33"/>
      <c r="E38" s="33"/>
      <c r="G38" s="36" t="e">
        <f>IF(ISBLANK(A38)," ",VLOOKUP(A38,beg,2,FALSE))</f>
        <v>#NAME?</v>
      </c>
      <c r="H38" s="3" t="e">
        <f>IF(ISBLANK(A38)," ",CONCATENATE(G38," ",$A$4))</f>
        <v>#NAME?</v>
      </c>
      <c r="I38" s="10"/>
      <c r="AN38" s="10" t="str">
        <f t="shared" si="16"/>
        <v xml:space="preserve"> </v>
      </c>
      <c r="AO38" s="10" t="str">
        <f t="shared" si="0"/>
        <v xml:space="preserve"> </v>
      </c>
      <c r="AP38" s="13" t="str">
        <f t="shared" si="1"/>
        <v/>
      </c>
      <c r="AQ38" s="16" t="str">
        <f t="shared" si="2"/>
        <v xml:space="preserve"> </v>
      </c>
      <c r="AR38" s="13" t="str">
        <f t="shared" si="3"/>
        <v xml:space="preserve"> </v>
      </c>
      <c r="AS38" s="13" t="str">
        <f t="shared" si="4"/>
        <v xml:space="preserve"> </v>
      </c>
      <c r="AT38" s="13" t="str">
        <f t="shared" si="5"/>
        <v xml:space="preserve"> </v>
      </c>
      <c r="AU38" s="46" t="str">
        <f t="shared" si="18"/>
        <v xml:space="preserve"> </v>
      </c>
      <c r="AW38" s="46" t="str">
        <f t="shared" si="6"/>
        <v xml:space="preserve"> </v>
      </c>
      <c r="AX38" s="46" t="str">
        <f t="shared" si="7"/>
        <v xml:space="preserve"> </v>
      </c>
      <c r="AY38" s="10" t="str">
        <f t="shared" si="8"/>
        <v xml:space="preserve"> </v>
      </c>
      <c r="BA38" s="13" t="str">
        <f t="shared" si="9"/>
        <v xml:space="preserve"> </v>
      </c>
    </row>
    <row r="39" spans="1:53" ht="15.75" customHeight="1">
      <c r="A39" s="33"/>
      <c r="B39" s="33"/>
      <c r="C39" s="33"/>
      <c r="D39" s="33"/>
      <c r="E39" s="19" t="str">
        <f>$E$7</f>
        <v>Startas:</v>
      </c>
      <c r="F39" s="52" t="e">
        <f>IF(ISBLANK($A$1)," ",SUM(F31+$A$5))</f>
        <v>#NAME?</v>
      </c>
      <c r="I39" s="10"/>
      <c r="AN39" s="10" t="str">
        <f t="shared" si="16"/>
        <v xml:space="preserve"> </v>
      </c>
      <c r="AO39" s="10" t="str">
        <f t="shared" si="0"/>
        <v xml:space="preserve"> </v>
      </c>
      <c r="AP39" s="13" t="str">
        <f t="shared" si="1"/>
        <v/>
      </c>
      <c r="AQ39" s="16" t="str">
        <f t="shared" si="2"/>
        <v xml:space="preserve"> </v>
      </c>
      <c r="AR39" s="13" t="str">
        <f t="shared" si="3"/>
        <v xml:space="preserve"> </v>
      </c>
      <c r="AS39" s="13" t="str">
        <f t="shared" si="4"/>
        <v xml:space="preserve"> </v>
      </c>
      <c r="AT39" s="13" t="str">
        <f t="shared" si="5"/>
        <v xml:space="preserve"> </v>
      </c>
      <c r="AU39" s="46" t="str">
        <f t="shared" si="18"/>
        <v xml:space="preserve"> </v>
      </c>
      <c r="AW39" s="46" t="str">
        <f t="shared" si="6"/>
        <v xml:space="preserve"> </v>
      </c>
      <c r="AX39" s="46" t="str">
        <f t="shared" si="7"/>
        <v xml:space="preserve"> </v>
      </c>
      <c r="AY39" s="10" t="str">
        <f t="shared" si="8"/>
        <v xml:space="preserve"> </v>
      </c>
      <c r="BA39" s="13" t="str">
        <f t="shared" si="9"/>
        <v xml:space="preserve"> </v>
      </c>
    </row>
    <row r="40" spans="1:53" ht="15.75" customHeight="1">
      <c r="A40" s="35" t="str">
        <f t="shared" ref="A40:S40" si="19">A8</f>
        <v>Vieta</v>
      </c>
      <c r="B40" s="35" t="str">
        <f t="shared" si="19"/>
        <v>Vt viso</v>
      </c>
      <c r="C40" s="35" t="str">
        <f t="shared" si="19"/>
        <v>bėg/vt</v>
      </c>
      <c r="D40" s="35" t="str">
        <f t="shared" si="19"/>
        <v>beg</v>
      </c>
      <c r="E40" s="39" t="str">
        <f t="shared" si="19"/>
        <v>Takas</v>
      </c>
      <c r="F40" s="57" t="str">
        <f t="shared" si="19"/>
        <v>St Nr</v>
      </c>
      <c r="G40" s="35" t="str">
        <f t="shared" si="19"/>
        <v>ID</v>
      </c>
      <c r="H40" s="58" t="str">
        <f t="shared" si="19"/>
        <v>Dalyvis</v>
      </c>
      <c r="I40" s="43" t="str">
        <f t="shared" si="19"/>
        <v>Gim. data</v>
      </c>
      <c r="J40" s="58" t="str">
        <f t="shared" si="19"/>
        <v>Komanda</v>
      </c>
      <c r="K40" s="57" t="str">
        <f t="shared" si="19"/>
        <v>Rez</v>
      </c>
      <c r="L40" s="57" t="str">
        <f t="shared" si="19"/>
        <v>SB</v>
      </c>
      <c r="M40" s="57" t="str">
        <f t="shared" si="19"/>
        <v>PB</v>
      </c>
      <c r="N40" s="39">
        <f t="shared" si="19"/>
        <v>0</v>
      </c>
      <c r="O40" s="39">
        <f t="shared" si="19"/>
        <v>0</v>
      </c>
      <c r="P40" s="39">
        <f t="shared" si="19"/>
        <v>0</v>
      </c>
      <c r="Q40" s="39">
        <f t="shared" si="19"/>
        <v>0</v>
      </c>
      <c r="R40" s="39" t="str">
        <f t="shared" si="19"/>
        <v>SB/PB</v>
      </c>
      <c r="S40" s="35" t="str">
        <f t="shared" si="19"/>
        <v>fin</v>
      </c>
      <c r="AN40" s="10" t="str">
        <f t="shared" si="16"/>
        <v xml:space="preserve"> </v>
      </c>
      <c r="AO40" s="10" t="str">
        <f t="shared" si="0"/>
        <v xml:space="preserve"> </v>
      </c>
      <c r="AP40" s="13" t="str">
        <f t="shared" si="1"/>
        <v/>
      </c>
      <c r="AQ40" s="16" t="str">
        <f t="shared" si="2"/>
        <v xml:space="preserve"> </v>
      </c>
      <c r="AR40" s="13" t="str">
        <f t="shared" si="3"/>
        <v xml:space="preserve"> </v>
      </c>
      <c r="AS40" s="13" t="str">
        <f t="shared" si="4"/>
        <v xml:space="preserve"> </v>
      </c>
      <c r="AT40" s="13" t="str">
        <f t="shared" si="5"/>
        <v xml:space="preserve"> </v>
      </c>
      <c r="AU40" s="46" t="str">
        <f t="shared" si="18"/>
        <v xml:space="preserve"> </v>
      </c>
      <c r="AW40" s="46" t="str">
        <f t="shared" si="6"/>
        <v xml:space="preserve"> </v>
      </c>
      <c r="AX40" s="46" t="str">
        <f t="shared" si="7"/>
        <v xml:space="preserve"> </v>
      </c>
      <c r="AY40" s="10" t="str">
        <f t="shared" si="8"/>
        <v xml:space="preserve"> </v>
      </c>
      <c r="BA40" s="13" t="str">
        <f t="shared" si="9"/>
        <v xml:space="preserve"> </v>
      </c>
    </row>
    <row r="41" spans="1:53" ht="15.75" customHeight="1">
      <c r="A41" s="5" t="str">
        <f>IF(ISBLANK(K41),"",RANK(K41,$K$41:$K$44,1))</f>
        <v/>
      </c>
      <c r="B41" s="5" t="str">
        <f>IF(ISBLANK(K41)," ",RANK(K41,$K$9:$K$68,1))</f>
        <v xml:space="preserve"> </v>
      </c>
      <c r="C41" s="5" t="str">
        <f>IF(ISBLANK(K41)," ",CONCATENATE(D41,"/",A41))</f>
        <v xml:space="preserve"> </v>
      </c>
      <c r="D41" s="5">
        <f>$A$38</f>
        <v>5</v>
      </c>
      <c r="E41" s="5">
        <f>E9</f>
        <v>1</v>
      </c>
      <c r="F41" s="5"/>
      <c r="G41" s="5" t="str">
        <f>IF(ISBLANK(F41)," ",CONCATENATE($A$2,F41))</f>
        <v xml:space="preserve"> </v>
      </c>
      <c r="H41" s="47" t="str">
        <f>IF(ISBLANK(F41),"",VLOOKUP(G41,id,2,FALSE))</f>
        <v/>
      </c>
      <c r="I41" s="45" t="str">
        <f>IF(ISBLANK(F41)," ",VLOOKUP(G41,id,3,FALSE))</f>
        <v xml:space="preserve"> </v>
      </c>
      <c r="J41" s="47" t="str">
        <f>IF(ISBLANK(F41)," ",VLOOKUP(G41,id,4,FALSE))</f>
        <v xml:space="preserve"> </v>
      </c>
      <c r="K41" s="38"/>
      <c r="L41" s="38"/>
      <c r="M41" s="38"/>
      <c r="N41" s="38" t="str">
        <f>IF(ISBLANK(K41)," ",IF(K41=L41,"="," "))</f>
        <v xml:space="preserve"> </v>
      </c>
      <c r="O41" s="38" t="str">
        <f>IF(ISBLANK(K41)," ",IF(K41&lt;=L41,"SB"," "))</f>
        <v xml:space="preserve"> </v>
      </c>
      <c r="P41" s="38" t="str">
        <f>IF(ISBLANK(K41)," ",IF(K41=M41,"="," "))</f>
        <v xml:space="preserve"> </v>
      </c>
      <c r="Q41" s="38" t="str">
        <f>IF(ISBLANK(K41)," ",IF(K41&lt;=M41,"PB"," "))</f>
        <v xml:space="preserve"> </v>
      </c>
      <c r="R41" s="37" t="str">
        <f>IF(ISBLANK(K41)," ",CONCATENATE(N41,O41,P41,Q41))</f>
        <v xml:space="preserve"> </v>
      </c>
      <c r="S41" s="38" t="str">
        <f>IF(B41&lt;=4,"Fin"," ")</f>
        <v xml:space="preserve"> </v>
      </c>
      <c r="AN41" s="10" t="str">
        <f t="shared" si="16"/>
        <v xml:space="preserve"> </v>
      </c>
      <c r="AO41" s="10" t="str">
        <f t="shared" ref="AO41:AO68" si="20">IF(ISBLANK(AM41)," ",CONCATENATE($A$2,AN41))</f>
        <v xml:space="preserve"> </v>
      </c>
      <c r="AP41" s="13" t="str">
        <f t="shared" ref="AP41:AP72" si="21">IF(ISBLANK(AM41),"",VLOOKUP(AO41,id,2,FALSE))</f>
        <v/>
      </c>
      <c r="AQ41" s="16" t="str">
        <f t="shared" ref="AQ41:AQ72" si="22">IF(ISBLANK(AM41)," ",VLOOKUP(AO41,id,3,FALSE))</f>
        <v xml:space="preserve"> </v>
      </c>
      <c r="AR41" s="13" t="str">
        <f t="shared" ref="AR41:AR72" si="23">IF(ISBLANK(AM41)," ",VLOOKUP(AO41,id,4,FALSE))</f>
        <v xml:space="preserve"> </v>
      </c>
      <c r="AS41" s="13" t="str">
        <f t="shared" ref="AS41:AS72" si="24">IF(ISBLANK(AM41)," ",VLOOKUP(AO41,id,5,FALSE))</f>
        <v xml:space="preserve"> </v>
      </c>
      <c r="AT41" s="13" t="str">
        <f t="shared" ref="AT41:AT72" si="25">IF(ISBLANK(AM41)," ",VLOOKUP(AO41,id,6,FALSE))</f>
        <v xml:space="preserve"> </v>
      </c>
      <c r="AU41" s="46" t="str">
        <f t="shared" si="18"/>
        <v xml:space="preserve"> </v>
      </c>
      <c r="AW41" s="46" t="str">
        <f t="shared" ref="AW41:AW64" si="26">IF(ISBLANK(AM41)," ",MIN(AU41:AV41))</f>
        <v xml:space="preserve"> </v>
      </c>
      <c r="AX41" s="46" t="str">
        <f t="shared" ref="AX41:AX72" si="27">IF(ISBLANK(AM41)," ",VLOOKUP(AM41,rzsdfam,17,FALSE))</f>
        <v xml:space="preserve"> </v>
      </c>
      <c r="AY41" s="10" t="str">
        <f t="shared" ref="AY41:AY64" si="28">IF(ISBLANK(AM41)," ",VLOOKUP(AW41,$BC$10:$BD$17,2,1))</f>
        <v xml:space="preserve"> </v>
      </c>
      <c r="BA41" s="13" t="str">
        <f t="shared" ref="BA41:BA72" si="29">IF(ISBLANK(AM41)," ",VLOOKUP(AO41,id,7,FALSE))</f>
        <v xml:space="preserve"> </v>
      </c>
    </row>
    <row r="42" spans="1:53">
      <c r="A42" s="7" t="str">
        <f>IF(ISBLANK(K42),"",RANK(K42,$K$41:$K$44,1))</f>
        <v/>
      </c>
      <c r="B42" s="7" t="str">
        <f>IF(ISBLANK(K42)," ",RANK(K42,$K$9:$K$68,1))</f>
        <v xml:space="preserve"> </v>
      </c>
      <c r="C42" s="5" t="str">
        <f>IF(ISBLANK(K42)," ",CONCATENATE(D42,"/",A42))</f>
        <v xml:space="preserve"> </v>
      </c>
      <c r="D42" s="5">
        <f>$A$38</f>
        <v>5</v>
      </c>
      <c r="E42" s="7">
        <f>E10</f>
        <v>2</v>
      </c>
      <c r="F42" s="7"/>
      <c r="G42" s="7" t="str">
        <f>IF(ISBLANK(F42)," ",CONCATENATE($A$2,F42))</f>
        <v xml:space="preserve"> </v>
      </c>
      <c r="H42" s="47" t="str">
        <f>IF(ISBLANK(F42),"",VLOOKUP(G42,id,2,FALSE))</f>
        <v/>
      </c>
      <c r="I42" s="45" t="str">
        <f>IF(ISBLANK(F42)," ",VLOOKUP(G42,id,3,FALSE))</f>
        <v xml:space="preserve"> </v>
      </c>
      <c r="J42" s="47" t="str">
        <f>IF(ISBLANK(F42)," ",VLOOKUP(G42,id,4,FALSE))</f>
        <v xml:space="preserve"> </v>
      </c>
      <c r="K42" s="44"/>
      <c r="L42" s="44"/>
      <c r="M42" s="44"/>
      <c r="N42" s="38" t="str">
        <f>IF(ISBLANK(K42)," ",IF(K42=L42,"="," "))</f>
        <v xml:space="preserve"> </v>
      </c>
      <c r="O42" s="38" t="str">
        <f>IF(ISBLANK(K42)," ",IF(K42&lt;=L42,"SB"," "))</f>
        <v xml:space="preserve"> </v>
      </c>
      <c r="P42" s="38" t="str">
        <f>IF(ISBLANK(K42)," ",IF(K42=M42,"="," "))</f>
        <v xml:space="preserve"> </v>
      </c>
      <c r="Q42" s="38" t="str">
        <f>IF(ISBLANK(K42)," ",IF(K42&lt;=M42,"PB"," "))</f>
        <v xml:space="preserve"> </v>
      </c>
      <c r="R42" s="37" t="str">
        <f>IF(ISBLANK(K42)," ",CONCATENATE(N42,O42,P42,Q42))</f>
        <v xml:space="preserve"> </v>
      </c>
      <c r="S42" s="44" t="str">
        <f>IF(B42&lt;=4,"Fin"," ")</f>
        <v xml:space="preserve"> </v>
      </c>
      <c r="AN42" s="10" t="str">
        <f t="shared" si="16"/>
        <v xml:space="preserve"> </v>
      </c>
      <c r="AO42" s="10" t="str">
        <f t="shared" si="20"/>
        <v xml:space="preserve"> </v>
      </c>
      <c r="AP42" s="13" t="str">
        <f t="shared" si="21"/>
        <v/>
      </c>
      <c r="AQ42" s="16" t="str">
        <f t="shared" si="22"/>
        <v xml:space="preserve"> </v>
      </c>
      <c r="AR42" s="13" t="str">
        <f t="shared" si="23"/>
        <v xml:space="preserve"> </v>
      </c>
      <c r="AS42" s="13" t="str">
        <f t="shared" si="24"/>
        <v xml:space="preserve"> </v>
      </c>
      <c r="AT42" s="13" t="str">
        <f t="shared" si="25"/>
        <v xml:space="preserve"> </v>
      </c>
      <c r="AU42" s="46" t="str">
        <f t="shared" si="18"/>
        <v xml:space="preserve"> </v>
      </c>
      <c r="AW42" s="46" t="str">
        <f t="shared" si="26"/>
        <v xml:space="preserve"> </v>
      </c>
      <c r="AX42" s="46" t="str">
        <f t="shared" si="27"/>
        <v xml:space="preserve"> </v>
      </c>
      <c r="AY42" s="10" t="str">
        <f t="shared" si="28"/>
        <v xml:space="preserve"> </v>
      </c>
      <c r="BA42" s="13" t="str">
        <f t="shared" si="29"/>
        <v xml:space="preserve"> </v>
      </c>
    </row>
    <row r="43" spans="1:53">
      <c r="A43" s="7" t="str">
        <f>IF(ISBLANK(K43),"",RANK(K43,$K$41:$K$44,1))</f>
        <v/>
      </c>
      <c r="B43" s="7" t="str">
        <f>IF(ISBLANK(K43)," ",RANK(K43,$K$9:$K$68,1))</f>
        <v xml:space="preserve"> </v>
      </c>
      <c r="C43" s="5" t="str">
        <f>IF(ISBLANK(K43)," ",CONCATENATE(D43,"/",A43))</f>
        <v xml:space="preserve"> </v>
      </c>
      <c r="D43" s="5">
        <f>$A$38</f>
        <v>5</v>
      </c>
      <c r="E43" s="7">
        <f>E11</f>
        <v>3</v>
      </c>
      <c r="F43" s="7"/>
      <c r="G43" s="7" t="str">
        <f>IF(ISBLANK(F43)," ",CONCATENATE($A$2,F43))</f>
        <v xml:space="preserve"> </v>
      </c>
      <c r="H43" s="47" t="str">
        <f>IF(ISBLANK(F43),"",VLOOKUP(G43,id,2,FALSE))</f>
        <v/>
      </c>
      <c r="I43" s="45" t="str">
        <f>IF(ISBLANK(F43)," ",VLOOKUP(G43,id,3,FALSE))</f>
        <v xml:space="preserve"> </v>
      </c>
      <c r="J43" s="47" t="str">
        <f>IF(ISBLANK(F43)," ",VLOOKUP(G43,id,4,FALSE))</f>
        <v xml:space="preserve"> </v>
      </c>
      <c r="K43" s="44"/>
      <c r="L43" s="44"/>
      <c r="M43" s="44"/>
      <c r="N43" s="38" t="str">
        <f>IF(ISBLANK(K43)," ",IF(K43=L43,"="," "))</f>
        <v xml:space="preserve"> </v>
      </c>
      <c r="O43" s="38" t="str">
        <f>IF(ISBLANK(K43)," ",IF(K43&lt;=L43,"SB"," "))</f>
        <v xml:space="preserve"> </v>
      </c>
      <c r="P43" s="38" t="str">
        <f>IF(ISBLANK(K43)," ",IF(K43=M43,"="," "))</f>
        <v xml:space="preserve"> </v>
      </c>
      <c r="Q43" s="38" t="str">
        <f>IF(ISBLANK(K43)," ",IF(K43&lt;=M43,"PB"," "))</f>
        <v xml:space="preserve"> </v>
      </c>
      <c r="R43" s="37" t="str">
        <f>IF(ISBLANK(K43)," ",CONCATENATE(N43,O43,P43,Q43))</f>
        <v xml:space="preserve"> </v>
      </c>
      <c r="S43" s="44" t="str">
        <f>IF(B43&lt;=4,"Fin"," ")</f>
        <v xml:space="preserve"> </v>
      </c>
      <c r="AN43" s="10" t="str">
        <f t="shared" si="16"/>
        <v xml:space="preserve"> </v>
      </c>
      <c r="AO43" s="10" t="str">
        <f t="shared" si="20"/>
        <v xml:space="preserve"> </v>
      </c>
      <c r="AP43" s="13" t="str">
        <f t="shared" si="21"/>
        <v/>
      </c>
      <c r="AQ43" s="16" t="str">
        <f t="shared" si="22"/>
        <v xml:space="preserve"> </v>
      </c>
      <c r="AR43" s="13" t="str">
        <f t="shared" si="23"/>
        <v xml:space="preserve"> </v>
      </c>
      <c r="AS43" s="13" t="str">
        <f t="shared" si="24"/>
        <v xml:space="preserve"> </v>
      </c>
      <c r="AT43" s="13" t="str">
        <f t="shared" si="25"/>
        <v xml:space="preserve"> </v>
      </c>
      <c r="AU43" s="46" t="str">
        <f t="shared" si="18"/>
        <v xml:space="preserve"> </v>
      </c>
      <c r="AW43" s="46" t="str">
        <f t="shared" si="26"/>
        <v xml:space="preserve"> </v>
      </c>
      <c r="AX43" s="46" t="str">
        <f t="shared" si="27"/>
        <v xml:space="preserve"> </v>
      </c>
      <c r="AY43" s="10" t="str">
        <f t="shared" si="28"/>
        <v xml:space="preserve"> </v>
      </c>
      <c r="BA43" s="13" t="str">
        <f t="shared" si="29"/>
        <v xml:space="preserve"> </v>
      </c>
    </row>
    <row r="44" spans="1:53">
      <c r="A44" s="7" t="str">
        <f>IF(ISBLANK(K44),"",RANK(K44,$K$41:$K$44,1))</f>
        <v/>
      </c>
      <c r="B44" s="7" t="str">
        <f>IF(ISBLANK(K44)," ",RANK(K44,$K$9:$K$68,1))</f>
        <v xml:space="preserve"> </v>
      </c>
      <c r="C44" s="5" t="str">
        <f>IF(ISBLANK(K44)," ",CONCATENATE(D44,"/",A44))</f>
        <v xml:space="preserve"> </v>
      </c>
      <c r="D44" s="5">
        <f>$A$38</f>
        <v>5</v>
      </c>
      <c r="E44" s="7">
        <f>E12</f>
        <v>4</v>
      </c>
      <c r="F44" s="7"/>
      <c r="G44" s="7" t="str">
        <f>IF(ISBLANK(F44)," ",CONCATENATE($A$2,F44))</f>
        <v xml:space="preserve"> </v>
      </c>
      <c r="H44" s="47" t="str">
        <f>IF(ISBLANK(F44),"",VLOOKUP(G44,id,2,FALSE))</f>
        <v/>
      </c>
      <c r="I44" s="45" t="str">
        <f>IF(ISBLANK(F44)," ",VLOOKUP(G44,id,3,FALSE))</f>
        <v xml:space="preserve"> </v>
      </c>
      <c r="J44" s="47" t="str">
        <f>IF(ISBLANK(F44)," ",VLOOKUP(G44,id,4,FALSE))</f>
        <v xml:space="preserve"> </v>
      </c>
      <c r="K44" s="44"/>
      <c r="L44" s="44"/>
      <c r="M44" s="44"/>
      <c r="N44" s="38" t="str">
        <f>IF(ISBLANK(K44)," ",IF(K44=L44,"="," "))</f>
        <v xml:space="preserve"> </v>
      </c>
      <c r="O44" s="38" t="str">
        <f>IF(ISBLANK(K44)," ",IF(K44&lt;=L44,"SB"," "))</f>
        <v xml:space="preserve"> </v>
      </c>
      <c r="P44" s="38" t="str">
        <f>IF(ISBLANK(K44)," ",IF(K44=M44,"="," "))</f>
        <v xml:space="preserve"> </v>
      </c>
      <c r="Q44" s="38" t="str">
        <f>IF(ISBLANK(K44)," ",IF(K44&lt;=M44,"PB"," "))</f>
        <v xml:space="preserve"> </v>
      </c>
      <c r="R44" s="37" t="str">
        <f>IF(ISBLANK(K44)," ",CONCATENATE(N44,O44,P44,Q44))</f>
        <v xml:space="preserve"> </v>
      </c>
      <c r="S44" s="44" t="str">
        <f>IF(B44&lt;=4,"Fin"," ")</f>
        <v xml:space="preserve"> </v>
      </c>
      <c r="AN44" s="10" t="str">
        <f t="shared" si="16"/>
        <v xml:space="preserve"> </v>
      </c>
      <c r="AO44" s="10" t="str">
        <f t="shared" si="20"/>
        <v xml:space="preserve"> </v>
      </c>
      <c r="AP44" s="13" t="str">
        <f t="shared" si="21"/>
        <v/>
      </c>
      <c r="AQ44" s="16" t="str">
        <f t="shared" si="22"/>
        <v xml:space="preserve"> </v>
      </c>
      <c r="AR44" s="13" t="str">
        <f t="shared" si="23"/>
        <v xml:space="preserve"> </v>
      </c>
      <c r="AS44" s="13" t="str">
        <f t="shared" si="24"/>
        <v xml:space="preserve"> </v>
      </c>
      <c r="AT44" s="13" t="str">
        <f t="shared" si="25"/>
        <v xml:space="preserve"> </v>
      </c>
      <c r="AU44" s="46" t="str">
        <f t="shared" si="18"/>
        <v xml:space="preserve"> </v>
      </c>
      <c r="AW44" s="46" t="str">
        <f t="shared" si="26"/>
        <v xml:space="preserve"> </v>
      </c>
      <c r="AX44" s="46" t="str">
        <f t="shared" si="27"/>
        <v xml:space="preserve"> </v>
      </c>
      <c r="AY44" s="10" t="str">
        <f t="shared" si="28"/>
        <v xml:space="preserve"> </v>
      </c>
      <c r="BA44" s="13" t="str">
        <f t="shared" si="29"/>
        <v xml:space="preserve"> </v>
      </c>
    </row>
    <row r="45" spans="1:53">
      <c r="AN45" s="10" t="str">
        <f t="shared" si="16"/>
        <v xml:space="preserve"> </v>
      </c>
      <c r="AO45" s="10" t="str">
        <f t="shared" si="20"/>
        <v xml:space="preserve"> </v>
      </c>
      <c r="AP45" s="13" t="str">
        <f t="shared" si="21"/>
        <v/>
      </c>
      <c r="AQ45" s="16" t="str">
        <f t="shared" si="22"/>
        <v xml:space="preserve"> </v>
      </c>
      <c r="AR45" s="13" t="str">
        <f t="shared" si="23"/>
        <v xml:space="preserve"> </v>
      </c>
      <c r="AS45" s="13" t="str">
        <f t="shared" si="24"/>
        <v xml:space="preserve"> </v>
      </c>
      <c r="AT45" s="13" t="str">
        <f t="shared" si="25"/>
        <v xml:space="preserve"> </v>
      </c>
      <c r="AU45" s="46" t="str">
        <f t="shared" si="18"/>
        <v xml:space="preserve"> </v>
      </c>
      <c r="AW45" s="46" t="str">
        <f t="shared" si="26"/>
        <v xml:space="preserve"> </v>
      </c>
      <c r="AX45" s="46" t="str">
        <f t="shared" si="27"/>
        <v xml:space="preserve"> </v>
      </c>
      <c r="AY45" s="10" t="str">
        <f t="shared" si="28"/>
        <v xml:space="preserve"> </v>
      </c>
      <c r="BA45" s="13" t="str">
        <f t="shared" si="29"/>
        <v xml:space="preserve"> </v>
      </c>
    </row>
    <row r="46" spans="1:53" ht="17.25" customHeight="1">
      <c r="A46" s="33">
        <v>6</v>
      </c>
      <c r="B46" s="33"/>
      <c r="C46" s="33"/>
      <c r="D46" s="33"/>
      <c r="E46" s="33"/>
      <c r="G46" s="36" t="e">
        <f>IF(ISBLANK(A46)," ",VLOOKUP(A46,beg,2,FALSE))</f>
        <v>#NAME?</v>
      </c>
      <c r="H46" s="3" t="e">
        <f>IF(ISBLANK(A46)," ",CONCATENATE(G46," ",$A$4))</f>
        <v>#NAME?</v>
      </c>
      <c r="I46" s="10"/>
      <c r="AN46" s="10" t="str">
        <f t="shared" si="16"/>
        <v xml:space="preserve"> </v>
      </c>
      <c r="AO46" s="10" t="str">
        <f t="shared" si="20"/>
        <v xml:space="preserve"> </v>
      </c>
      <c r="AP46" s="13" t="str">
        <f t="shared" si="21"/>
        <v/>
      </c>
      <c r="AQ46" s="16" t="str">
        <f t="shared" si="22"/>
        <v xml:space="preserve"> </v>
      </c>
      <c r="AR46" s="13" t="str">
        <f t="shared" si="23"/>
        <v xml:space="preserve"> </v>
      </c>
      <c r="AS46" s="13" t="str">
        <f t="shared" si="24"/>
        <v xml:space="preserve"> </v>
      </c>
      <c r="AT46" s="13" t="str">
        <f t="shared" si="25"/>
        <v xml:space="preserve"> </v>
      </c>
      <c r="AU46" s="46" t="str">
        <f t="shared" si="18"/>
        <v xml:space="preserve"> </v>
      </c>
      <c r="AW46" s="46" t="str">
        <f t="shared" si="26"/>
        <v xml:space="preserve"> </v>
      </c>
      <c r="AX46" s="46" t="str">
        <f t="shared" si="27"/>
        <v xml:space="preserve"> </v>
      </c>
      <c r="AY46" s="10" t="str">
        <f t="shared" si="28"/>
        <v xml:space="preserve"> </v>
      </c>
      <c r="BA46" s="13" t="str">
        <f t="shared" si="29"/>
        <v xml:space="preserve"> </v>
      </c>
    </row>
    <row r="47" spans="1:53" ht="15.75" customHeight="1">
      <c r="A47" s="33"/>
      <c r="B47" s="33"/>
      <c r="C47" s="33"/>
      <c r="D47" s="33"/>
      <c r="E47" s="19" t="str">
        <f>$E$7</f>
        <v>Startas:</v>
      </c>
      <c r="F47" s="52" t="e">
        <f>IF(ISBLANK($A$1)," ",SUM(F39+$A$5))</f>
        <v>#NAME?</v>
      </c>
      <c r="I47" s="10"/>
      <c r="AN47" s="10" t="str">
        <f t="shared" si="16"/>
        <v xml:space="preserve"> </v>
      </c>
      <c r="AO47" s="10" t="str">
        <f t="shared" si="20"/>
        <v xml:space="preserve"> </v>
      </c>
      <c r="AP47" s="13" t="str">
        <f t="shared" si="21"/>
        <v/>
      </c>
      <c r="AQ47" s="16" t="str">
        <f t="shared" si="22"/>
        <v xml:space="preserve"> </v>
      </c>
      <c r="AR47" s="13" t="str">
        <f t="shared" si="23"/>
        <v xml:space="preserve"> </v>
      </c>
      <c r="AS47" s="13" t="str">
        <f t="shared" si="24"/>
        <v xml:space="preserve"> </v>
      </c>
      <c r="AT47" s="13" t="str">
        <f t="shared" si="25"/>
        <v xml:space="preserve"> </v>
      </c>
      <c r="AU47" s="46" t="str">
        <f t="shared" si="18"/>
        <v xml:space="preserve"> </v>
      </c>
      <c r="AW47" s="46" t="str">
        <f t="shared" si="26"/>
        <v xml:space="preserve"> </v>
      </c>
      <c r="AX47" s="46" t="str">
        <f t="shared" si="27"/>
        <v xml:space="preserve"> </v>
      </c>
      <c r="AY47" s="10" t="str">
        <f t="shared" si="28"/>
        <v xml:space="preserve"> </v>
      </c>
      <c r="BA47" s="13" t="str">
        <f t="shared" si="29"/>
        <v xml:space="preserve"> </v>
      </c>
    </row>
    <row r="48" spans="1:53" ht="15.75" customHeight="1">
      <c r="A48" s="35" t="str">
        <f t="shared" ref="A48:S48" si="30">A8</f>
        <v>Vieta</v>
      </c>
      <c r="B48" s="35" t="str">
        <f t="shared" si="30"/>
        <v>Vt viso</v>
      </c>
      <c r="C48" s="35" t="str">
        <f t="shared" si="30"/>
        <v>bėg/vt</v>
      </c>
      <c r="D48" s="35" t="str">
        <f t="shared" si="30"/>
        <v>beg</v>
      </c>
      <c r="E48" s="39" t="str">
        <f t="shared" si="30"/>
        <v>Takas</v>
      </c>
      <c r="F48" s="57" t="str">
        <f t="shared" si="30"/>
        <v>St Nr</v>
      </c>
      <c r="G48" s="35" t="str">
        <f t="shared" si="30"/>
        <v>ID</v>
      </c>
      <c r="H48" s="58" t="str">
        <f t="shared" si="30"/>
        <v>Dalyvis</v>
      </c>
      <c r="I48" s="43" t="str">
        <f t="shared" si="30"/>
        <v>Gim. data</v>
      </c>
      <c r="J48" s="58" t="str">
        <f t="shared" si="30"/>
        <v>Komanda</v>
      </c>
      <c r="K48" s="57" t="str">
        <f t="shared" si="30"/>
        <v>Rez</v>
      </c>
      <c r="L48" s="57" t="str">
        <f t="shared" si="30"/>
        <v>SB</v>
      </c>
      <c r="M48" s="57" t="str">
        <f t="shared" si="30"/>
        <v>PB</v>
      </c>
      <c r="N48" s="39">
        <f t="shared" si="30"/>
        <v>0</v>
      </c>
      <c r="O48" s="39">
        <f t="shared" si="30"/>
        <v>0</v>
      </c>
      <c r="P48" s="39">
        <f t="shared" si="30"/>
        <v>0</v>
      </c>
      <c r="Q48" s="39">
        <f t="shared" si="30"/>
        <v>0</v>
      </c>
      <c r="R48" s="39" t="str">
        <f t="shared" si="30"/>
        <v>SB/PB</v>
      </c>
      <c r="S48" s="35" t="str">
        <f t="shared" si="30"/>
        <v>fin</v>
      </c>
      <c r="AN48" s="10" t="str">
        <f t="shared" si="16"/>
        <v xml:space="preserve"> </v>
      </c>
      <c r="AO48" s="10" t="str">
        <f t="shared" si="20"/>
        <v xml:space="preserve"> </v>
      </c>
      <c r="AP48" s="13" t="str">
        <f t="shared" si="21"/>
        <v/>
      </c>
      <c r="AQ48" s="16" t="str">
        <f t="shared" si="22"/>
        <v xml:space="preserve"> </v>
      </c>
      <c r="AR48" s="13" t="str">
        <f t="shared" si="23"/>
        <v xml:space="preserve"> </v>
      </c>
      <c r="AS48" s="13" t="str">
        <f t="shared" si="24"/>
        <v xml:space="preserve"> </v>
      </c>
      <c r="AT48" s="13" t="str">
        <f t="shared" si="25"/>
        <v xml:space="preserve"> </v>
      </c>
      <c r="AU48" s="46" t="str">
        <f t="shared" si="18"/>
        <v xml:space="preserve"> </v>
      </c>
      <c r="AW48" s="46" t="str">
        <f t="shared" si="26"/>
        <v xml:space="preserve"> </v>
      </c>
      <c r="AX48" s="46" t="str">
        <f t="shared" si="27"/>
        <v xml:space="preserve"> </v>
      </c>
      <c r="AY48" s="10" t="str">
        <f t="shared" si="28"/>
        <v xml:space="preserve"> </v>
      </c>
      <c r="BA48" s="13" t="str">
        <f t="shared" si="29"/>
        <v xml:space="preserve"> </v>
      </c>
    </row>
    <row r="49" spans="1:53" ht="15.75" customHeight="1">
      <c r="A49" s="5" t="str">
        <f>IF(ISBLANK(K49),"",RANK(K49,$K$50:$K$52,1))</f>
        <v/>
      </c>
      <c r="B49" s="5" t="str">
        <f>IF(ISBLANK(K49)," ",RANK(K49,$K$9:$K$68,1))</f>
        <v xml:space="preserve"> </v>
      </c>
      <c r="C49" s="5" t="str">
        <f>IF(ISBLANK(K49)," ",CONCATENATE(D49,"/",A49))</f>
        <v xml:space="preserve"> </v>
      </c>
      <c r="D49" s="5">
        <f>$A$46</f>
        <v>6</v>
      </c>
      <c r="E49" s="5">
        <f>E9</f>
        <v>1</v>
      </c>
      <c r="F49" s="5"/>
      <c r="G49" s="5" t="str">
        <f>IF(ISBLANK(F49)," ",CONCATENATE($A$2,F49))</f>
        <v xml:space="preserve"> </v>
      </c>
      <c r="H49" s="47" t="str">
        <f>IF(ISBLANK(F49),"",VLOOKUP(G49,id,2,FALSE))</f>
        <v/>
      </c>
      <c r="I49" s="45" t="str">
        <f>IF(ISBLANK(F49)," ",VLOOKUP(G49,id,3,FALSE))</f>
        <v xml:space="preserve"> </v>
      </c>
      <c r="J49" s="47" t="str">
        <f>IF(ISBLANK(F49)," ",VLOOKUP(G49,id,4,FALSE))</f>
        <v xml:space="preserve"> </v>
      </c>
      <c r="K49" s="38"/>
      <c r="L49" s="38"/>
      <c r="M49" s="38"/>
      <c r="N49" s="38" t="str">
        <f>IF(ISBLANK(K49)," ",IF(K49=L49,"="," "))</f>
        <v xml:space="preserve"> </v>
      </c>
      <c r="O49" s="38" t="str">
        <f>IF(ISBLANK(K49)," ",IF(K49&lt;=L49,"SB"," "))</f>
        <v xml:space="preserve"> </v>
      </c>
      <c r="P49" s="38" t="str">
        <f>IF(ISBLANK(K49)," ",IF(K49=M49,"="," "))</f>
        <v xml:space="preserve"> </v>
      </c>
      <c r="Q49" s="38" t="str">
        <f>IF(ISBLANK(K49)," ",IF(K49&lt;=M49,"PB"," "))</f>
        <v xml:space="preserve"> </v>
      </c>
      <c r="R49" s="37" t="str">
        <f>IF(ISBLANK(K49)," ",CONCATENATE(N49,O49,P49,Q49))</f>
        <v xml:space="preserve"> </v>
      </c>
      <c r="S49" s="38" t="str">
        <f>IF(B49&lt;=4,"Fin"," ")</f>
        <v xml:space="preserve"> </v>
      </c>
      <c r="AN49" s="10" t="str">
        <f t="shared" si="16"/>
        <v xml:space="preserve"> </v>
      </c>
      <c r="AO49" s="10" t="str">
        <f t="shared" si="20"/>
        <v xml:space="preserve"> </v>
      </c>
      <c r="AP49" s="13" t="str">
        <f t="shared" si="21"/>
        <v/>
      </c>
      <c r="AQ49" s="16" t="str">
        <f t="shared" si="22"/>
        <v xml:space="preserve"> </v>
      </c>
      <c r="AR49" s="13" t="str">
        <f t="shared" si="23"/>
        <v xml:space="preserve"> </v>
      </c>
      <c r="AS49" s="13" t="str">
        <f t="shared" si="24"/>
        <v xml:space="preserve"> </v>
      </c>
      <c r="AT49" s="13" t="str">
        <f t="shared" si="25"/>
        <v xml:space="preserve"> </v>
      </c>
      <c r="AU49" s="46" t="str">
        <f t="shared" si="18"/>
        <v xml:space="preserve"> </v>
      </c>
      <c r="AW49" s="46" t="str">
        <f t="shared" si="26"/>
        <v xml:space="preserve"> </v>
      </c>
      <c r="AX49" s="46" t="str">
        <f t="shared" si="27"/>
        <v xml:space="preserve"> </v>
      </c>
      <c r="AY49" s="10" t="str">
        <f t="shared" si="28"/>
        <v xml:space="preserve"> </v>
      </c>
      <c r="BA49" s="13" t="str">
        <f t="shared" si="29"/>
        <v xml:space="preserve"> </v>
      </c>
    </row>
    <row r="50" spans="1:53">
      <c r="A50" s="7" t="str">
        <f>IF(ISBLANK(K50),"",RANK(K50,$K$50:$K$52,1))</f>
        <v/>
      </c>
      <c r="B50" s="7" t="str">
        <f>IF(ISBLANK(K50)," ",RANK(K50,$K$9:$K$68,1))</f>
        <v xml:space="preserve"> </v>
      </c>
      <c r="C50" s="5" t="str">
        <f>IF(ISBLANK(K50)," ",CONCATENATE(D50,"/",A50))</f>
        <v xml:space="preserve"> </v>
      </c>
      <c r="D50" s="5">
        <f>$A$46</f>
        <v>6</v>
      </c>
      <c r="E50" s="7">
        <f>E10</f>
        <v>2</v>
      </c>
      <c r="F50" s="7"/>
      <c r="G50" s="7" t="str">
        <f>IF(ISBLANK(F50)," ",CONCATENATE($A$2,F50))</f>
        <v xml:space="preserve"> </v>
      </c>
      <c r="H50" s="47" t="str">
        <f>IF(ISBLANK(F50),"",VLOOKUP(G50,id,2,FALSE))</f>
        <v/>
      </c>
      <c r="I50" s="45" t="str">
        <f>IF(ISBLANK(F50)," ",VLOOKUP(G50,id,3,FALSE))</f>
        <v xml:space="preserve"> </v>
      </c>
      <c r="J50" s="47" t="str">
        <f>IF(ISBLANK(F50)," ",VLOOKUP(G50,id,4,FALSE))</f>
        <v xml:space="preserve"> </v>
      </c>
      <c r="K50" s="44"/>
      <c r="L50" s="44"/>
      <c r="M50" s="44"/>
      <c r="N50" s="38" t="str">
        <f>IF(ISBLANK(K50)," ",IF(K50=L50,"="," "))</f>
        <v xml:space="preserve"> </v>
      </c>
      <c r="O50" s="38" t="str">
        <f>IF(ISBLANK(K50)," ",IF(K50&lt;=L50,"SB"," "))</f>
        <v xml:space="preserve"> </v>
      </c>
      <c r="P50" s="38" t="str">
        <f>IF(ISBLANK(K50)," ",IF(K50=M50,"="," "))</f>
        <v xml:space="preserve"> </v>
      </c>
      <c r="Q50" s="38" t="str">
        <f>IF(ISBLANK(K50)," ",IF(K50&lt;=M50,"PB"," "))</f>
        <v xml:space="preserve"> </v>
      </c>
      <c r="R50" s="37" t="str">
        <f>IF(ISBLANK(K50)," ",CONCATENATE(N50,O50,P50,Q50))</f>
        <v xml:space="preserve"> </v>
      </c>
      <c r="S50" s="44" t="str">
        <f>IF(B50&lt;=4,"Fin"," ")</f>
        <v xml:space="preserve"> </v>
      </c>
      <c r="AN50" s="10" t="str">
        <f t="shared" si="16"/>
        <v xml:space="preserve"> </v>
      </c>
      <c r="AO50" s="10" t="str">
        <f t="shared" si="20"/>
        <v xml:space="preserve"> </v>
      </c>
      <c r="AP50" s="13" t="str">
        <f t="shared" si="21"/>
        <v/>
      </c>
      <c r="AQ50" s="16" t="str">
        <f t="shared" si="22"/>
        <v xml:space="preserve"> </v>
      </c>
      <c r="AR50" s="13" t="str">
        <f t="shared" si="23"/>
        <v xml:space="preserve"> </v>
      </c>
      <c r="AS50" s="13" t="str">
        <f t="shared" si="24"/>
        <v xml:space="preserve"> </v>
      </c>
      <c r="AT50" s="13" t="str">
        <f t="shared" si="25"/>
        <v xml:space="preserve"> </v>
      </c>
      <c r="AU50" s="46" t="str">
        <f t="shared" si="18"/>
        <v xml:space="preserve"> </v>
      </c>
      <c r="AW50" s="46" t="str">
        <f t="shared" si="26"/>
        <v xml:space="preserve"> </v>
      </c>
      <c r="AX50" s="46" t="str">
        <f t="shared" si="27"/>
        <v xml:space="preserve"> </v>
      </c>
      <c r="AY50" s="10" t="str">
        <f t="shared" si="28"/>
        <v xml:space="preserve"> </v>
      </c>
      <c r="BA50" s="13" t="str">
        <f t="shared" si="29"/>
        <v xml:space="preserve"> </v>
      </c>
    </row>
    <row r="51" spans="1:53">
      <c r="A51" s="7" t="str">
        <f>IF(ISBLANK(K51),"",RANK(K51,$K$50:$K$52,1))</f>
        <v/>
      </c>
      <c r="B51" s="7" t="str">
        <f>IF(ISBLANK(K51)," ",RANK(K51,$K$9:$K$68,1))</f>
        <v xml:space="preserve"> </v>
      </c>
      <c r="C51" s="5" t="str">
        <f>IF(ISBLANK(K51)," ",CONCATENATE(D51,"/",A51))</f>
        <v xml:space="preserve"> </v>
      </c>
      <c r="D51" s="5">
        <f>$A$46</f>
        <v>6</v>
      </c>
      <c r="E51" s="7">
        <f>E11</f>
        <v>3</v>
      </c>
      <c r="F51" s="7"/>
      <c r="G51" s="7" t="str">
        <f>IF(ISBLANK(F51)," ",CONCATENATE($A$2,F51))</f>
        <v xml:space="preserve"> </v>
      </c>
      <c r="H51" s="47" t="str">
        <f>IF(ISBLANK(F51),"",VLOOKUP(G51,id,2,FALSE))</f>
        <v/>
      </c>
      <c r="I51" s="45" t="str">
        <f>IF(ISBLANK(F51)," ",VLOOKUP(G51,id,3,FALSE))</f>
        <v xml:space="preserve"> </v>
      </c>
      <c r="J51" s="47" t="str">
        <f>IF(ISBLANK(F51)," ",VLOOKUP(G51,id,4,FALSE))</f>
        <v xml:space="preserve"> </v>
      </c>
      <c r="K51" s="44"/>
      <c r="L51" s="44"/>
      <c r="M51" s="44"/>
      <c r="N51" s="38" t="str">
        <f>IF(ISBLANK(K51)," ",IF(K51=L51,"="," "))</f>
        <v xml:space="preserve"> </v>
      </c>
      <c r="O51" s="38" t="str">
        <f>IF(ISBLANK(K51)," ",IF(K51&lt;=L51,"SB"," "))</f>
        <v xml:space="preserve"> </v>
      </c>
      <c r="P51" s="38" t="str">
        <f>IF(ISBLANK(K51)," ",IF(K51=M51,"="," "))</f>
        <v xml:space="preserve"> </v>
      </c>
      <c r="Q51" s="38" t="str">
        <f>IF(ISBLANK(K51)," ",IF(K51&lt;=M51,"PB"," "))</f>
        <v xml:space="preserve"> </v>
      </c>
      <c r="R51" s="37" t="str">
        <f>IF(ISBLANK(K51)," ",CONCATENATE(N51,O51,P51,Q51))</f>
        <v xml:space="preserve"> </v>
      </c>
      <c r="S51" s="44" t="str">
        <f>IF(B51&lt;=4,"Fin"," ")</f>
        <v xml:space="preserve"> </v>
      </c>
      <c r="AN51" s="10" t="str">
        <f t="shared" si="16"/>
        <v xml:space="preserve"> </v>
      </c>
      <c r="AO51" s="10" t="str">
        <f t="shared" si="20"/>
        <v xml:space="preserve"> </v>
      </c>
      <c r="AP51" s="13" t="str">
        <f t="shared" si="21"/>
        <v/>
      </c>
      <c r="AQ51" s="16" t="str">
        <f t="shared" si="22"/>
        <v xml:space="preserve"> </v>
      </c>
      <c r="AR51" s="13" t="str">
        <f t="shared" si="23"/>
        <v xml:space="preserve"> </v>
      </c>
      <c r="AS51" s="13" t="str">
        <f t="shared" si="24"/>
        <v xml:space="preserve"> </v>
      </c>
      <c r="AT51" s="13" t="str">
        <f t="shared" si="25"/>
        <v xml:space="preserve"> </v>
      </c>
      <c r="AU51" s="46" t="str">
        <f t="shared" si="18"/>
        <v xml:space="preserve"> </v>
      </c>
      <c r="AW51" s="46" t="str">
        <f t="shared" si="26"/>
        <v xml:space="preserve"> </v>
      </c>
      <c r="AX51" s="46" t="str">
        <f t="shared" si="27"/>
        <v xml:space="preserve"> </v>
      </c>
      <c r="AY51" s="10" t="str">
        <f t="shared" si="28"/>
        <v xml:space="preserve"> </v>
      </c>
      <c r="BA51" s="13" t="str">
        <f t="shared" si="29"/>
        <v xml:space="preserve"> </v>
      </c>
    </row>
    <row r="52" spans="1:53">
      <c r="A52" s="7" t="str">
        <f>IF(ISBLANK(K52),"",RANK(K52,$K$50:$K$52,1))</f>
        <v/>
      </c>
      <c r="B52" s="7" t="str">
        <f>IF(ISBLANK(K52)," ",RANK(K52,$K$9:$K$68,1))</f>
        <v xml:space="preserve"> </v>
      </c>
      <c r="C52" s="5" t="str">
        <f>IF(ISBLANK(K52)," ",CONCATENATE(D52,"/",A52))</f>
        <v xml:space="preserve"> </v>
      </c>
      <c r="D52" s="5">
        <f>$A$46</f>
        <v>6</v>
      </c>
      <c r="E52" s="7">
        <f>E12</f>
        <v>4</v>
      </c>
      <c r="F52" s="7"/>
      <c r="G52" s="7" t="str">
        <f>IF(ISBLANK(F52)," ",CONCATENATE($A$2,F52))</f>
        <v xml:space="preserve"> </v>
      </c>
      <c r="H52" s="47" t="str">
        <f>IF(ISBLANK(F52),"",VLOOKUP(G52,id,2,FALSE))</f>
        <v/>
      </c>
      <c r="I52" s="45" t="str">
        <f>IF(ISBLANK(F52)," ",VLOOKUP(G52,id,3,FALSE))</f>
        <v xml:space="preserve"> </v>
      </c>
      <c r="J52" s="47" t="str">
        <f>IF(ISBLANK(F52)," ",VLOOKUP(G52,id,4,FALSE))</f>
        <v xml:space="preserve"> </v>
      </c>
      <c r="K52" s="44"/>
      <c r="L52" s="44"/>
      <c r="M52" s="44"/>
      <c r="N52" s="38" t="str">
        <f>IF(ISBLANK(K52)," ",IF(K52=L52,"="," "))</f>
        <v xml:space="preserve"> </v>
      </c>
      <c r="O52" s="38" t="str">
        <f>IF(ISBLANK(K52)," ",IF(K52&lt;=L52,"SB"," "))</f>
        <v xml:space="preserve"> </v>
      </c>
      <c r="P52" s="38" t="str">
        <f>IF(ISBLANK(K52)," ",IF(K52=M52,"="," "))</f>
        <v xml:space="preserve"> </v>
      </c>
      <c r="Q52" s="38" t="str">
        <f>IF(ISBLANK(K52)," ",IF(K52&lt;=M52,"PB"," "))</f>
        <v xml:space="preserve"> </v>
      </c>
      <c r="R52" s="37" t="str">
        <f>IF(ISBLANK(K52)," ",CONCATENATE(N52,O52,P52,Q52))</f>
        <v xml:space="preserve"> </v>
      </c>
      <c r="S52" s="44" t="str">
        <f>IF(B52&lt;=4,"Fin"," ")</f>
        <v xml:space="preserve"> </v>
      </c>
      <c r="AN52" s="10" t="str">
        <f t="shared" si="16"/>
        <v xml:space="preserve"> </v>
      </c>
      <c r="AO52" s="10" t="str">
        <f t="shared" si="20"/>
        <v xml:space="preserve"> </v>
      </c>
      <c r="AP52" s="13" t="str">
        <f t="shared" si="21"/>
        <v/>
      </c>
      <c r="AQ52" s="16" t="str">
        <f t="shared" si="22"/>
        <v xml:space="preserve"> </v>
      </c>
      <c r="AR52" s="13" t="str">
        <f t="shared" si="23"/>
        <v xml:space="preserve"> </v>
      </c>
      <c r="AS52" s="13" t="str">
        <f t="shared" si="24"/>
        <v xml:space="preserve"> </v>
      </c>
      <c r="AT52" s="13" t="str">
        <f t="shared" si="25"/>
        <v xml:space="preserve"> </v>
      </c>
      <c r="AU52" s="46" t="str">
        <f t="shared" si="18"/>
        <v xml:space="preserve"> </v>
      </c>
      <c r="AW52" s="46" t="str">
        <f t="shared" si="26"/>
        <v xml:space="preserve"> </v>
      </c>
      <c r="AX52" s="46" t="str">
        <f t="shared" si="27"/>
        <v xml:space="preserve"> </v>
      </c>
      <c r="AY52" s="10" t="str">
        <f t="shared" si="28"/>
        <v xml:space="preserve"> </v>
      </c>
      <c r="BA52" s="13" t="str">
        <f t="shared" si="29"/>
        <v xml:space="preserve"> </v>
      </c>
    </row>
    <row r="53" spans="1:53">
      <c r="AN53" s="10" t="str">
        <f t="shared" si="16"/>
        <v xml:space="preserve"> </v>
      </c>
      <c r="AO53" s="10" t="str">
        <f t="shared" si="20"/>
        <v xml:space="preserve"> </v>
      </c>
      <c r="AP53" s="13" t="str">
        <f t="shared" si="21"/>
        <v/>
      </c>
      <c r="AQ53" s="16" t="str">
        <f t="shared" si="22"/>
        <v xml:space="preserve"> </v>
      </c>
      <c r="AR53" s="13" t="str">
        <f t="shared" si="23"/>
        <v xml:space="preserve"> </v>
      </c>
      <c r="AS53" s="13" t="str">
        <f t="shared" si="24"/>
        <v xml:space="preserve"> </v>
      </c>
      <c r="AT53" s="13" t="str">
        <f t="shared" si="25"/>
        <v xml:space="preserve"> </v>
      </c>
      <c r="AU53" s="46" t="str">
        <f t="shared" si="18"/>
        <v xml:space="preserve"> </v>
      </c>
      <c r="AW53" s="46" t="str">
        <f t="shared" si="26"/>
        <v xml:space="preserve"> </v>
      </c>
      <c r="AX53" s="46" t="str">
        <f t="shared" si="27"/>
        <v xml:space="preserve"> </v>
      </c>
      <c r="AY53" s="10" t="str">
        <f t="shared" si="28"/>
        <v xml:space="preserve"> </v>
      </c>
      <c r="BA53" s="13" t="str">
        <f t="shared" si="29"/>
        <v xml:space="preserve"> </v>
      </c>
    </row>
    <row r="54" spans="1:53" ht="17.25" customHeight="1">
      <c r="A54" s="33">
        <v>7</v>
      </c>
      <c r="B54" s="33"/>
      <c r="C54" s="33"/>
      <c r="D54" s="33"/>
      <c r="E54" s="33"/>
      <c r="G54" s="36" t="e">
        <f>IF(ISBLANK(A54)," ",VLOOKUP(A54,beg,2,FALSE))</f>
        <v>#NAME?</v>
      </c>
      <c r="H54" s="3" t="e">
        <f>IF(ISBLANK(A54)," ",CONCATENATE(G54," ",$A$4))</f>
        <v>#NAME?</v>
      </c>
      <c r="I54" s="10"/>
      <c r="AN54" s="10" t="str">
        <f t="shared" si="16"/>
        <v xml:space="preserve"> </v>
      </c>
      <c r="AO54" s="10" t="str">
        <f t="shared" si="20"/>
        <v xml:space="preserve"> </v>
      </c>
      <c r="AP54" s="13" t="str">
        <f t="shared" si="21"/>
        <v/>
      </c>
      <c r="AQ54" s="16" t="str">
        <f t="shared" si="22"/>
        <v xml:space="preserve"> </v>
      </c>
      <c r="AR54" s="13" t="str">
        <f t="shared" si="23"/>
        <v xml:space="preserve"> </v>
      </c>
      <c r="AS54" s="13" t="str">
        <f t="shared" si="24"/>
        <v xml:space="preserve"> </v>
      </c>
      <c r="AT54" s="13" t="str">
        <f t="shared" si="25"/>
        <v xml:space="preserve"> </v>
      </c>
      <c r="AU54" s="46" t="str">
        <f t="shared" si="18"/>
        <v xml:space="preserve"> </v>
      </c>
      <c r="AW54" s="46" t="str">
        <f t="shared" si="26"/>
        <v xml:space="preserve"> </v>
      </c>
      <c r="AX54" s="46" t="str">
        <f t="shared" si="27"/>
        <v xml:space="preserve"> </v>
      </c>
      <c r="AY54" s="10" t="str">
        <f t="shared" si="28"/>
        <v xml:space="preserve"> </v>
      </c>
      <c r="BA54" s="13" t="str">
        <f t="shared" si="29"/>
        <v xml:space="preserve"> </v>
      </c>
    </row>
    <row r="55" spans="1:53" ht="15.75" customHeight="1">
      <c r="A55" s="33"/>
      <c r="B55" s="33"/>
      <c r="C55" s="33"/>
      <c r="D55" s="33"/>
      <c r="E55" s="19" t="str">
        <f>$E$7</f>
        <v>Startas:</v>
      </c>
      <c r="F55" s="52" t="e">
        <f>IF(ISBLANK($A$1)," ",SUM(F47+$A$5))</f>
        <v>#NAME?</v>
      </c>
      <c r="I55" s="10"/>
      <c r="AN55" s="10" t="str">
        <f t="shared" si="16"/>
        <v xml:space="preserve"> </v>
      </c>
      <c r="AO55" s="10" t="str">
        <f t="shared" si="20"/>
        <v xml:space="preserve"> </v>
      </c>
      <c r="AP55" s="13" t="str">
        <f t="shared" si="21"/>
        <v/>
      </c>
      <c r="AQ55" s="16" t="str">
        <f t="shared" si="22"/>
        <v xml:space="preserve"> </v>
      </c>
      <c r="AR55" s="13" t="str">
        <f t="shared" si="23"/>
        <v xml:space="preserve"> </v>
      </c>
      <c r="AS55" s="13" t="str">
        <f t="shared" si="24"/>
        <v xml:space="preserve"> </v>
      </c>
      <c r="AT55" s="13" t="str">
        <f t="shared" si="25"/>
        <v xml:space="preserve"> </v>
      </c>
      <c r="AU55" s="46" t="str">
        <f t="shared" si="18"/>
        <v xml:space="preserve"> </v>
      </c>
      <c r="AW55" s="46" t="str">
        <f t="shared" si="26"/>
        <v xml:space="preserve"> </v>
      </c>
      <c r="AX55" s="46" t="str">
        <f t="shared" si="27"/>
        <v xml:space="preserve"> </v>
      </c>
      <c r="AY55" s="10" t="str">
        <f t="shared" si="28"/>
        <v xml:space="preserve"> </v>
      </c>
      <c r="BA55" s="13" t="str">
        <f t="shared" si="29"/>
        <v xml:space="preserve"> </v>
      </c>
    </row>
    <row r="56" spans="1:53" ht="15.75" customHeight="1">
      <c r="A56" s="35" t="str">
        <f t="shared" ref="A56:S56" si="31">A8</f>
        <v>Vieta</v>
      </c>
      <c r="B56" s="35" t="str">
        <f t="shared" si="31"/>
        <v>Vt viso</v>
      </c>
      <c r="C56" s="35" t="str">
        <f t="shared" si="31"/>
        <v>bėg/vt</v>
      </c>
      <c r="D56" s="35" t="str">
        <f t="shared" si="31"/>
        <v>beg</v>
      </c>
      <c r="E56" s="39" t="str">
        <f t="shared" si="31"/>
        <v>Takas</v>
      </c>
      <c r="F56" s="57" t="str">
        <f t="shared" si="31"/>
        <v>St Nr</v>
      </c>
      <c r="G56" s="35" t="str">
        <f t="shared" si="31"/>
        <v>ID</v>
      </c>
      <c r="H56" s="58" t="str">
        <f t="shared" si="31"/>
        <v>Dalyvis</v>
      </c>
      <c r="I56" s="43" t="str">
        <f t="shared" si="31"/>
        <v>Gim. data</v>
      </c>
      <c r="J56" s="58" t="str">
        <f t="shared" si="31"/>
        <v>Komanda</v>
      </c>
      <c r="K56" s="57" t="str">
        <f t="shared" si="31"/>
        <v>Rez</v>
      </c>
      <c r="L56" s="57" t="str">
        <f t="shared" si="31"/>
        <v>SB</v>
      </c>
      <c r="M56" s="57" t="str">
        <f t="shared" si="31"/>
        <v>PB</v>
      </c>
      <c r="N56" s="39">
        <f t="shared" si="31"/>
        <v>0</v>
      </c>
      <c r="O56" s="39">
        <f t="shared" si="31"/>
        <v>0</v>
      </c>
      <c r="P56" s="39">
        <f t="shared" si="31"/>
        <v>0</v>
      </c>
      <c r="Q56" s="39">
        <f t="shared" si="31"/>
        <v>0</v>
      </c>
      <c r="R56" s="39" t="str">
        <f t="shared" si="31"/>
        <v>SB/PB</v>
      </c>
      <c r="S56" s="35" t="str">
        <f t="shared" si="31"/>
        <v>fin</v>
      </c>
      <c r="AN56" s="10" t="str">
        <f t="shared" si="16"/>
        <v xml:space="preserve"> </v>
      </c>
      <c r="AO56" s="10" t="str">
        <f t="shared" si="20"/>
        <v xml:space="preserve"> </v>
      </c>
      <c r="AP56" s="13" t="str">
        <f t="shared" si="21"/>
        <v/>
      </c>
      <c r="AQ56" s="16" t="str">
        <f t="shared" si="22"/>
        <v xml:space="preserve"> </v>
      </c>
      <c r="AR56" s="13" t="str">
        <f t="shared" si="23"/>
        <v xml:space="preserve"> </v>
      </c>
      <c r="AS56" s="13" t="str">
        <f t="shared" si="24"/>
        <v xml:space="preserve"> </v>
      </c>
      <c r="AT56" s="13" t="str">
        <f t="shared" si="25"/>
        <v xml:space="preserve"> </v>
      </c>
      <c r="AU56" s="46" t="str">
        <f t="shared" si="18"/>
        <v xml:space="preserve"> </v>
      </c>
      <c r="AW56" s="46" t="str">
        <f t="shared" si="26"/>
        <v xml:space="preserve"> </v>
      </c>
      <c r="AX56" s="46" t="str">
        <f t="shared" si="27"/>
        <v xml:space="preserve"> </v>
      </c>
      <c r="AY56" s="10" t="str">
        <f t="shared" si="28"/>
        <v xml:space="preserve"> </v>
      </c>
      <c r="BA56" s="13" t="str">
        <f t="shared" si="29"/>
        <v xml:space="preserve"> </v>
      </c>
    </row>
    <row r="57" spans="1:53" ht="15.75" customHeight="1">
      <c r="A57" s="5" t="str">
        <f>IF(ISBLANK(K57),"",RANK(K57,$K$57:$K$60,1))</f>
        <v/>
      </c>
      <c r="B57" s="5" t="str">
        <f>IF(ISBLANK(K57)," ",RANK(K57,$K$9:$K$68,1))</f>
        <v xml:space="preserve"> </v>
      </c>
      <c r="C57" s="5" t="str">
        <f>IF(ISBLANK(K57)," ",CONCATENATE(D57,"/",A57))</f>
        <v xml:space="preserve"> </v>
      </c>
      <c r="D57" s="5">
        <f>$A$54</f>
        <v>7</v>
      </c>
      <c r="E57" s="5">
        <f>E9</f>
        <v>1</v>
      </c>
      <c r="F57" s="5"/>
      <c r="G57" s="5" t="str">
        <f>IF(ISBLANK(F57)," ",CONCATENATE($A$2,F57))</f>
        <v xml:space="preserve"> </v>
      </c>
      <c r="H57" s="47" t="str">
        <f>IF(ISBLANK(F57),"",VLOOKUP(G57,id,2,FALSE))</f>
        <v/>
      </c>
      <c r="I57" s="45" t="str">
        <f>IF(ISBLANK(F57)," ",VLOOKUP(G57,id,3,FALSE))</f>
        <v xml:space="preserve"> </v>
      </c>
      <c r="J57" s="47" t="str">
        <f>IF(ISBLANK(F57)," ",VLOOKUP(G57,id,4,FALSE))</f>
        <v xml:space="preserve"> </v>
      </c>
      <c r="K57" s="38"/>
      <c r="L57" s="38"/>
      <c r="M57" s="38"/>
      <c r="N57" s="38" t="str">
        <f>IF(ISBLANK(K57)," ",IF(K57=L57,"="," "))</f>
        <v xml:space="preserve"> </v>
      </c>
      <c r="O57" s="38" t="str">
        <f>IF(ISBLANK(K57)," ",IF(K57&lt;=L57,"SB"," "))</f>
        <v xml:space="preserve"> </v>
      </c>
      <c r="P57" s="38" t="str">
        <f>IF(ISBLANK(K57)," ",IF(K57=M57,"="," "))</f>
        <v xml:space="preserve"> </v>
      </c>
      <c r="Q57" s="38" t="str">
        <f>IF(ISBLANK(K57)," ",IF(K57&lt;=M57,"PB"," "))</f>
        <v xml:space="preserve"> </v>
      </c>
      <c r="R57" s="37" t="str">
        <f>IF(ISBLANK(K57)," ",CONCATENATE(N57,O57,P57,Q57))</f>
        <v xml:space="preserve"> </v>
      </c>
      <c r="S57" s="38" t="str">
        <f>IF(B57&lt;=4,"Fin"," ")</f>
        <v xml:space="preserve"> </v>
      </c>
      <c r="AN57" s="10" t="str">
        <f t="shared" si="16"/>
        <v xml:space="preserve"> </v>
      </c>
      <c r="AO57" s="10" t="str">
        <f t="shared" si="20"/>
        <v xml:space="preserve"> </v>
      </c>
      <c r="AP57" s="13" t="str">
        <f t="shared" si="21"/>
        <v/>
      </c>
      <c r="AQ57" s="16" t="str">
        <f t="shared" si="22"/>
        <v xml:space="preserve"> </v>
      </c>
      <c r="AR57" s="13" t="str">
        <f t="shared" si="23"/>
        <v xml:space="preserve"> </v>
      </c>
      <c r="AS57" s="13" t="str">
        <f t="shared" si="24"/>
        <v xml:space="preserve"> </v>
      </c>
      <c r="AT57" s="13" t="str">
        <f t="shared" si="25"/>
        <v xml:space="preserve"> </v>
      </c>
      <c r="AU57" s="46" t="str">
        <f t="shared" si="18"/>
        <v xml:space="preserve"> </v>
      </c>
      <c r="AW57" s="46" t="str">
        <f t="shared" si="26"/>
        <v xml:space="preserve"> </v>
      </c>
      <c r="AX57" s="46" t="str">
        <f t="shared" si="27"/>
        <v xml:space="preserve"> </v>
      </c>
      <c r="AY57" s="10" t="str">
        <f t="shared" si="28"/>
        <v xml:space="preserve"> </v>
      </c>
      <c r="BA57" s="13" t="str">
        <f t="shared" si="29"/>
        <v xml:space="preserve"> </v>
      </c>
    </row>
    <row r="58" spans="1:53">
      <c r="A58" s="7" t="str">
        <f>IF(ISBLANK(K58),"",RANK(K58,$K$57:$K$60,1))</f>
        <v/>
      </c>
      <c r="B58" s="7" t="str">
        <f>IF(ISBLANK(K58)," ",RANK(K58,$K$9:$K$68,1))</f>
        <v xml:space="preserve"> </v>
      </c>
      <c r="C58" s="5" t="str">
        <f>IF(ISBLANK(K58)," ",CONCATENATE(D58,"/",A58))</f>
        <v xml:space="preserve"> </v>
      </c>
      <c r="D58" s="5">
        <f>$A$54</f>
        <v>7</v>
      </c>
      <c r="E58" s="7">
        <f>E10</f>
        <v>2</v>
      </c>
      <c r="F58" s="7"/>
      <c r="G58" s="7" t="str">
        <f>IF(ISBLANK(F58)," ",CONCATENATE($A$2,F58))</f>
        <v xml:space="preserve"> </v>
      </c>
      <c r="H58" s="47" t="str">
        <f>IF(ISBLANK(F58),"",VLOOKUP(G58,id,2,FALSE))</f>
        <v/>
      </c>
      <c r="I58" s="45" t="str">
        <f>IF(ISBLANK(F58)," ",VLOOKUP(G58,id,3,FALSE))</f>
        <v xml:space="preserve"> </v>
      </c>
      <c r="J58" s="47" t="str">
        <f>IF(ISBLANK(F58)," ",VLOOKUP(G58,id,4,FALSE))</f>
        <v xml:space="preserve"> </v>
      </c>
      <c r="K58" s="44"/>
      <c r="L58" s="44"/>
      <c r="M58" s="44"/>
      <c r="N58" s="38" t="str">
        <f>IF(ISBLANK(K58)," ",IF(K58=L58,"="," "))</f>
        <v xml:space="preserve"> </v>
      </c>
      <c r="O58" s="38" t="str">
        <f>IF(ISBLANK(K58)," ",IF(K58&lt;=L58,"SB"," "))</f>
        <v xml:space="preserve"> </v>
      </c>
      <c r="P58" s="38" t="str">
        <f>IF(ISBLANK(K58)," ",IF(K58=M58,"="," "))</f>
        <v xml:space="preserve"> </v>
      </c>
      <c r="Q58" s="38" t="str">
        <f>IF(ISBLANK(K58)," ",IF(K58&lt;=M58,"PB"," "))</f>
        <v xml:space="preserve"> </v>
      </c>
      <c r="R58" s="37" t="str">
        <f>IF(ISBLANK(K58)," ",CONCATENATE(N58,O58,P58,Q58))</f>
        <v xml:space="preserve"> </v>
      </c>
      <c r="S58" s="44" t="str">
        <f>IF(B58&lt;=4,"Fin"," ")</f>
        <v xml:space="preserve"> </v>
      </c>
      <c r="AN58" s="10" t="str">
        <f t="shared" si="16"/>
        <v xml:space="preserve"> </v>
      </c>
      <c r="AO58" s="10" t="str">
        <f t="shared" si="20"/>
        <v xml:space="preserve"> </v>
      </c>
      <c r="AP58" s="13" t="str">
        <f t="shared" si="21"/>
        <v/>
      </c>
      <c r="AQ58" s="16" t="str">
        <f t="shared" si="22"/>
        <v xml:space="preserve"> </v>
      </c>
      <c r="AR58" s="13" t="str">
        <f t="shared" si="23"/>
        <v xml:space="preserve"> </v>
      </c>
      <c r="AS58" s="13" t="str">
        <f t="shared" si="24"/>
        <v xml:space="preserve"> </v>
      </c>
      <c r="AT58" s="13" t="str">
        <f t="shared" si="25"/>
        <v xml:space="preserve"> </v>
      </c>
      <c r="AU58" s="46" t="str">
        <f t="shared" si="18"/>
        <v xml:space="preserve"> </v>
      </c>
      <c r="AW58" s="46" t="str">
        <f t="shared" si="26"/>
        <v xml:space="preserve"> </v>
      </c>
      <c r="AX58" s="46" t="str">
        <f t="shared" si="27"/>
        <v xml:space="preserve"> </v>
      </c>
      <c r="AY58" s="10" t="str">
        <f t="shared" si="28"/>
        <v xml:space="preserve"> </v>
      </c>
      <c r="BA58" s="13" t="str">
        <f t="shared" si="29"/>
        <v xml:space="preserve"> </v>
      </c>
    </row>
    <row r="59" spans="1:53">
      <c r="A59" s="7" t="str">
        <f>IF(ISBLANK(K59),"",RANK(K59,$K$57:$K$60,1))</f>
        <v/>
      </c>
      <c r="B59" s="7" t="str">
        <f>IF(ISBLANK(K59)," ",RANK(K59,$K$9:$K$68,1))</f>
        <v xml:space="preserve"> </v>
      </c>
      <c r="C59" s="5" t="str">
        <f>IF(ISBLANK(K59)," ",CONCATENATE(D59,"/",A59))</f>
        <v xml:space="preserve"> </v>
      </c>
      <c r="D59" s="5">
        <f>$A$54</f>
        <v>7</v>
      </c>
      <c r="E59" s="7">
        <f>E11</f>
        <v>3</v>
      </c>
      <c r="F59" s="7"/>
      <c r="G59" s="7" t="str">
        <f>IF(ISBLANK(F59)," ",CONCATENATE($A$2,F59))</f>
        <v xml:space="preserve"> </v>
      </c>
      <c r="H59" s="47" t="str">
        <f>IF(ISBLANK(F59),"",VLOOKUP(G59,id,2,FALSE))</f>
        <v/>
      </c>
      <c r="I59" s="45" t="str">
        <f>IF(ISBLANK(F59)," ",VLOOKUP(G59,id,3,FALSE))</f>
        <v xml:space="preserve"> </v>
      </c>
      <c r="J59" s="47" t="str">
        <f>IF(ISBLANK(F59)," ",VLOOKUP(G59,id,4,FALSE))</f>
        <v xml:space="preserve"> </v>
      </c>
      <c r="K59" s="44"/>
      <c r="L59" s="44"/>
      <c r="M59" s="44"/>
      <c r="N59" s="38" t="str">
        <f>IF(ISBLANK(K59)," ",IF(K59=L59,"="," "))</f>
        <v xml:space="preserve"> </v>
      </c>
      <c r="O59" s="38" t="str">
        <f>IF(ISBLANK(K59)," ",IF(K59&lt;=L59,"SB"," "))</f>
        <v xml:space="preserve"> </v>
      </c>
      <c r="P59" s="38" t="str">
        <f>IF(ISBLANK(K59)," ",IF(K59=M59,"="," "))</f>
        <v xml:space="preserve"> </v>
      </c>
      <c r="Q59" s="38" t="str">
        <f>IF(ISBLANK(K59)," ",IF(K59&lt;=M59,"PB"," "))</f>
        <v xml:space="preserve"> </v>
      </c>
      <c r="R59" s="37" t="str">
        <f>IF(ISBLANK(K59)," ",CONCATENATE(N59,O59,P59,Q59))</f>
        <v xml:space="preserve"> </v>
      </c>
      <c r="S59" s="44" t="str">
        <f>IF(B59&lt;=4,"Fin"," ")</f>
        <v xml:space="preserve"> </v>
      </c>
      <c r="AN59" s="10" t="str">
        <f t="shared" si="16"/>
        <v xml:space="preserve"> </v>
      </c>
      <c r="AO59" s="10" t="str">
        <f t="shared" si="20"/>
        <v xml:space="preserve"> </v>
      </c>
      <c r="AP59" s="13" t="str">
        <f t="shared" si="21"/>
        <v/>
      </c>
      <c r="AQ59" s="16" t="str">
        <f t="shared" si="22"/>
        <v xml:space="preserve"> </v>
      </c>
      <c r="AR59" s="13" t="str">
        <f t="shared" si="23"/>
        <v xml:space="preserve"> </v>
      </c>
      <c r="AS59" s="13" t="str">
        <f t="shared" si="24"/>
        <v xml:space="preserve"> </v>
      </c>
      <c r="AT59" s="13" t="str">
        <f t="shared" si="25"/>
        <v xml:space="preserve"> </v>
      </c>
      <c r="AU59" s="46" t="str">
        <f t="shared" si="18"/>
        <v xml:space="preserve"> </v>
      </c>
      <c r="AW59" s="46" t="str">
        <f t="shared" si="26"/>
        <v xml:space="preserve"> </v>
      </c>
      <c r="AX59" s="46" t="str">
        <f t="shared" si="27"/>
        <v xml:space="preserve"> </v>
      </c>
      <c r="AY59" s="10" t="str">
        <f t="shared" si="28"/>
        <v xml:space="preserve"> </v>
      </c>
      <c r="BA59" s="13" t="str">
        <f t="shared" si="29"/>
        <v xml:space="preserve"> </v>
      </c>
    </row>
    <row r="60" spans="1:53">
      <c r="A60" s="7" t="str">
        <f>IF(ISBLANK(K60),"",RANK(K60,$K$57:$K$60,1))</f>
        <v/>
      </c>
      <c r="B60" s="7" t="str">
        <f>IF(ISBLANK(K60)," ",RANK(K60,$K$9:$K$68,1))</f>
        <v xml:space="preserve"> </v>
      </c>
      <c r="C60" s="5" t="str">
        <f>IF(ISBLANK(K60)," ",CONCATENATE(D60,"/",A60))</f>
        <v xml:space="preserve"> </v>
      </c>
      <c r="D60" s="5">
        <f>$A$54</f>
        <v>7</v>
      </c>
      <c r="E60" s="7">
        <f>E12</f>
        <v>4</v>
      </c>
      <c r="F60" s="7"/>
      <c r="G60" s="7" t="str">
        <f>IF(ISBLANK(F60)," ",CONCATENATE($A$2,F60))</f>
        <v xml:space="preserve"> </v>
      </c>
      <c r="H60" s="47" t="str">
        <f>IF(ISBLANK(F60),"",VLOOKUP(G60,id,2,FALSE))</f>
        <v/>
      </c>
      <c r="I60" s="45" t="str">
        <f>IF(ISBLANK(F60)," ",VLOOKUP(G60,id,3,FALSE))</f>
        <v xml:space="preserve"> </v>
      </c>
      <c r="J60" s="47" t="str">
        <f>IF(ISBLANK(F60)," ",VLOOKUP(G60,id,4,FALSE))</f>
        <v xml:space="preserve"> </v>
      </c>
      <c r="K60" s="44"/>
      <c r="L60" s="44"/>
      <c r="M60" s="44"/>
      <c r="N60" s="38" t="str">
        <f>IF(ISBLANK(K60)," ",IF(K60=L60,"="," "))</f>
        <v xml:space="preserve"> </v>
      </c>
      <c r="O60" s="38" t="str">
        <f>IF(ISBLANK(K60)," ",IF(K60&lt;=L60,"SB"," "))</f>
        <v xml:space="preserve"> </v>
      </c>
      <c r="P60" s="38" t="str">
        <f>IF(ISBLANK(K60)," ",IF(K60=M60,"="," "))</f>
        <v xml:space="preserve"> </v>
      </c>
      <c r="Q60" s="38" t="str">
        <f>IF(ISBLANK(K60)," ",IF(K60&lt;=M60,"PB"," "))</f>
        <v xml:space="preserve"> </v>
      </c>
      <c r="R60" s="37" t="str">
        <f>IF(ISBLANK(K60)," ",CONCATENATE(N60,O60,P60,Q60))</f>
        <v xml:space="preserve"> </v>
      </c>
      <c r="S60" s="44" t="str">
        <f>IF(B60&lt;=4,"Fin"," ")</f>
        <v xml:space="preserve"> </v>
      </c>
      <c r="AN60" s="10" t="str">
        <f t="shared" si="16"/>
        <v xml:space="preserve"> </v>
      </c>
      <c r="AO60" s="10" t="str">
        <f t="shared" si="20"/>
        <v xml:space="preserve"> </v>
      </c>
      <c r="AP60" s="13" t="str">
        <f t="shared" si="21"/>
        <v/>
      </c>
      <c r="AQ60" s="16" t="str">
        <f t="shared" si="22"/>
        <v xml:space="preserve"> </v>
      </c>
      <c r="AR60" s="13" t="str">
        <f t="shared" si="23"/>
        <v xml:space="preserve"> </v>
      </c>
      <c r="AS60" s="13" t="str">
        <f t="shared" si="24"/>
        <v xml:space="preserve"> </v>
      </c>
      <c r="AT60" s="13" t="str">
        <f t="shared" si="25"/>
        <v xml:space="preserve"> </v>
      </c>
      <c r="AU60" s="46" t="str">
        <f t="shared" si="18"/>
        <v xml:space="preserve"> </v>
      </c>
      <c r="AW60" s="46" t="str">
        <f t="shared" si="26"/>
        <v xml:space="preserve"> </v>
      </c>
      <c r="AX60" s="46" t="str">
        <f t="shared" si="27"/>
        <v xml:space="preserve"> </v>
      </c>
      <c r="AY60" s="10" t="str">
        <f t="shared" si="28"/>
        <v xml:space="preserve"> </v>
      </c>
      <c r="BA60" s="13" t="str">
        <f t="shared" si="29"/>
        <v xml:space="preserve"> </v>
      </c>
    </row>
    <row r="61" spans="1:53">
      <c r="AN61" s="10" t="str">
        <f t="shared" si="16"/>
        <v xml:space="preserve"> </v>
      </c>
      <c r="AO61" s="10" t="str">
        <f t="shared" si="20"/>
        <v xml:space="preserve"> </v>
      </c>
      <c r="AP61" s="13" t="str">
        <f t="shared" si="21"/>
        <v/>
      </c>
      <c r="AQ61" s="16" t="str">
        <f t="shared" si="22"/>
        <v xml:space="preserve"> </v>
      </c>
      <c r="AR61" s="13" t="str">
        <f t="shared" si="23"/>
        <v xml:space="preserve"> </v>
      </c>
      <c r="AS61" s="13" t="str">
        <f t="shared" si="24"/>
        <v xml:space="preserve"> </v>
      </c>
      <c r="AT61" s="13" t="str">
        <f t="shared" si="25"/>
        <v xml:space="preserve"> </v>
      </c>
      <c r="AU61" s="46" t="str">
        <f t="shared" si="18"/>
        <v xml:space="preserve"> </v>
      </c>
      <c r="AW61" s="46" t="str">
        <f t="shared" si="26"/>
        <v xml:space="preserve"> </v>
      </c>
      <c r="AX61" s="46" t="str">
        <f t="shared" si="27"/>
        <v xml:space="preserve"> </v>
      </c>
      <c r="AY61" s="10" t="str">
        <f t="shared" si="28"/>
        <v xml:space="preserve"> </v>
      </c>
      <c r="BA61" s="13" t="str">
        <f t="shared" si="29"/>
        <v xml:space="preserve"> </v>
      </c>
    </row>
    <row r="62" spans="1:53" ht="17.25" customHeight="1">
      <c r="A62" s="33">
        <v>8</v>
      </c>
      <c r="B62" s="33"/>
      <c r="C62" s="33"/>
      <c r="D62" s="33"/>
      <c r="E62" s="33"/>
      <c r="G62" s="36" t="e">
        <f>IF(ISBLANK(A62)," ",VLOOKUP(A62,beg,2,FALSE))</f>
        <v>#NAME?</v>
      </c>
      <c r="H62" s="3" t="e">
        <f>IF(ISBLANK(A62)," ",CONCATENATE(G62," ",$A$4))</f>
        <v>#NAME?</v>
      </c>
      <c r="I62" s="10"/>
      <c r="AN62" s="10" t="str">
        <f t="shared" si="16"/>
        <v xml:space="preserve"> </v>
      </c>
      <c r="AO62" s="10" t="str">
        <f t="shared" si="20"/>
        <v xml:space="preserve"> </v>
      </c>
      <c r="AP62" s="13" t="str">
        <f t="shared" si="21"/>
        <v/>
      </c>
      <c r="AQ62" s="16" t="str">
        <f t="shared" si="22"/>
        <v xml:space="preserve"> </v>
      </c>
      <c r="AR62" s="13" t="str">
        <f t="shared" si="23"/>
        <v xml:space="preserve"> </v>
      </c>
      <c r="AS62" s="13" t="str">
        <f t="shared" si="24"/>
        <v xml:space="preserve"> </v>
      </c>
      <c r="AT62" s="13" t="str">
        <f t="shared" si="25"/>
        <v xml:space="preserve"> </v>
      </c>
      <c r="AU62" s="46" t="str">
        <f t="shared" si="18"/>
        <v xml:space="preserve"> </v>
      </c>
      <c r="AW62" s="46" t="str">
        <f t="shared" si="26"/>
        <v xml:space="preserve"> </v>
      </c>
      <c r="AX62" s="46" t="str">
        <f t="shared" si="27"/>
        <v xml:space="preserve"> </v>
      </c>
      <c r="AY62" s="10" t="str">
        <f t="shared" si="28"/>
        <v xml:space="preserve"> </v>
      </c>
      <c r="BA62" s="13" t="str">
        <f t="shared" si="29"/>
        <v xml:space="preserve"> </v>
      </c>
    </row>
    <row r="63" spans="1:53" ht="15.75" customHeight="1">
      <c r="A63" s="33"/>
      <c r="B63" s="33"/>
      <c r="C63" s="33"/>
      <c r="D63" s="33"/>
      <c r="E63" s="19" t="str">
        <f>$E$7</f>
        <v>Startas:</v>
      </c>
      <c r="F63" s="52" t="e">
        <f>IF(ISBLANK($A$1)," ",SUM(F55+$A$5))</f>
        <v>#NAME?</v>
      </c>
      <c r="I63" s="10"/>
      <c r="AN63" s="10" t="str">
        <f t="shared" ref="AN63:AN82" si="32">IF(ISBLANK(AM63)," ",VLOOKUP(AM63,rzsdfam,5,FALSE))</f>
        <v xml:space="preserve"> </v>
      </c>
      <c r="AO63" s="10" t="str">
        <f t="shared" si="20"/>
        <v xml:space="preserve"> </v>
      </c>
      <c r="AP63" s="13" t="str">
        <f t="shared" si="21"/>
        <v/>
      </c>
      <c r="AQ63" s="16" t="str">
        <f t="shared" si="22"/>
        <v xml:space="preserve"> </v>
      </c>
      <c r="AR63" s="13" t="str">
        <f t="shared" si="23"/>
        <v xml:space="preserve"> </v>
      </c>
      <c r="AS63" s="13" t="str">
        <f t="shared" si="24"/>
        <v xml:space="preserve"> </v>
      </c>
      <c r="AT63" s="13" t="str">
        <f t="shared" si="25"/>
        <v xml:space="preserve"> </v>
      </c>
      <c r="AU63" s="46" t="str">
        <f t="shared" si="18"/>
        <v xml:space="preserve"> </v>
      </c>
      <c r="AW63" s="46" t="str">
        <f t="shared" si="26"/>
        <v xml:space="preserve"> </v>
      </c>
      <c r="AX63" s="46" t="str">
        <f t="shared" si="27"/>
        <v xml:space="preserve"> </v>
      </c>
      <c r="AY63" s="10" t="str">
        <f t="shared" si="28"/>
        <v xml:space="preserve"> </v>
      </c>
      <c r="BA63" s="13" t="str">
        <f t="shared" si="29"/>
        <v xml:space="preserve"> </v>
      </c>
    </row>
    <row r="64" spans="1:53" ht="15.75" customHeight="1">
      <c r="A64" s="35" t="str">
        <f t="shared" ref="A64:S64" si="33">A8</f>
        <v>Vieta</v>
      </c>
      <c r="B64" s="35" t="str">
        <f t="shared" si="33"/>
        <v>Vt viso</v>
      </c>
      <c r="C64" s="35" t="str">
        <f t="shared" si="33"/>
        <v>bėg/vt</v>
      </c>
      <c r="D64" s="35" t="str">
        <f t="shared" si="33"/>
        <v>beg</v>
      </c>
      <c r="E64" s="39" t="str">
        <f t="shared" si="33"/>
        <v>Takas</v>
      </c>
      <c r="F64" s="57" t="str">
        <f t="shared" si="33"/>
        <v>St Nr</v>
      </c>
      <c r="G64" s="35" t="str">
        <f t="shared" si="33"/>
        <v>ID</v>
      </c>
      <c r="H64" s="58" t="str">
        <f t="shared" si="33"/>
        <v>Dalyvis</v>
      </c>
      <c r="I64" s="43" t="str">
        <f t="shared" si="33"/>
        <v>Gim. data</v>
      </c>
      <c r="J64" s="58" t="str">
        <f t="shared" si="33"/>
        <v>Komanda</v>
      </c>
      <c r="K64" s="57" t="str">
        <f t="shared" si="33"/>
        <v>Rez</v>
      </c>
      <c r="L64" s="57" t="str">
        <f t="shared" si="33"/>
        <v>SB</v>
      </c>
      <c r="M64" s="57" t="str">
        <f t="shared" si="33"/>
        <v>PB</v>
      </c>
      <c r="N64" s="39">
        <f t="shared" si="33"/>
        <v>0</v>
      </c>
      <c r="O64" s="39">
        <f t="shared" si="33"/>
        <v>0</v>
      </c>
      <c r="P64" s="39">
        <f t="shared" si="33"/>
        <v>0</v>
      </c>
      <c r="Q64" s="39">
        <f t="shared" si="33"/>
        <v>0</v>
      </c>
      <c r="R64" s="39" t="str">
        <f t="shared" si="33"/>
        <v>SB/PB</v>
      </c>
      <c r="S64" s="35" t="str">
        <f t="shared" si="33"/>
        <v>fin</v>
      </c>
      <c r="AN64" s="10" t="str">
        <f t="shared" si="32"/>
        <v xml:space="preserve"> </v>
      </c>
      <c r="AO64" s="10" t="str">
        <f t="shared" si="20"/>
        <v xml:space="preserve"> </v>
      </c>
      <c r="AP64" s="13" t="str">
        <f t="shared" si="21"/>
        <v/>
      </c>
      <c r="AQ64" s="16" t="str">
        <f t="shared" si="22"/>
        <v xml:space="preserve"> </v>
      </c>
      <c r="AR64" s="13" t="str">
        <f t="shared" si="23"/>
        <v xml:space="preserve"> </v>
      </c>
      <c r="AS64" s="13" t="str">
        <f t="shared" si="24"/>
        <v xml:space="preserve"> </v>
      </c>
      <c r="AT64" s="13" t="str">
        <f t="shared" si="25"/>
        <v xml:space="preserve"> </v>
      </c>
      <c r="AU64" s="46" t="str">
        <f t="shared" si="18"/>
        <v xml:space="preserve"> </v>
      </c>
      <c r="AW64" s="46" t="str">
        <f t="shared" si="26"/>
        <v xml:space="preserve"> </v>
      </c>
      <c r="AX64" s="46" t="str">
        <f t="shared" si="27"/>
        <v xml:space="preserve"> </v>
      </c>
      <c r="AY64" s="10" t="str">
        <f t="shared" si="28"/>
        <v xml:space="preserve"> </v>
      </c>
      <c r="BA64" s="13" t="str">
        <f t="shared" si="29"/>
        <v xml:space="preserve"> </v>
      </c>
    </row>
    <row r="65" spans="1:53" ht="15.75" customHeight="1">
      <c r="A65" s="5" t="str">
        <f>IF(ISBLANK(K65),"",RANK(K65,$K$65:$K$68,1))</f>
        <v/>
      </c>
      <c r="B65" s="5" t="str">
        <f>IF(ISBLANK(K65)," ",RANK(K65,$K$9:$K$68,1))</f>
        <v xml:space="preserve"> </v>
      </c>
      <c r="C65" s="5" t="str">
        <f>IF(ISBLANK(K65)," ",CONCATENATE(D65,"/",A65))</f>
        <v xml:space="preserve"> </v>
      </c>
      <c r="D65" s="5">
        <f>$A$62</f>
        <v>8</v>
      </c>
      <c r="E65" s="5">
        <f>E9</f>
        <v>1</v>
      </c>
      <c r="F65" s="5"/>
      <c r="G65" s="5" t="str">
        <f>IF(ISBLANK(F65)," ",CONCATENATE($A$2,F65))</f>
        <v xml:space="preserve"> </v>
      </c>
      <c r="H65" s="47" t="str">
        <f>IF(ISBLANK(F65),"",VLOOKUP(G65,id,2,FALSE))</f>
        <v/>
      </c>
      <c r="I65" s="45" t="str">
        <f>IF(ISBLANK(F65)," ",VLOOKUP(G65,id,3,FALSE))</f>
        <v xml:space="preserve"> </v>
      </c>
      <c r="J65" s="47" t="str">
        <f>IF(ISBLANK(F65)," ",VLOOKUP(G65,id,4,FALSE))</f>
        <v xml:space="preserve"> </v>
      </c>
      <c r="K65" s="38"/>
      <c r="L65" s="38"/>
      <c r="M65" s="38"/>
      <c r="N65" s="38" t="str">
        <f>IF(ISBLANK(K65)," ",IF(K65=L65,"="," "))</f>
        <v xml:space="preserve"> </v>
      </c>
      <c r="O65" s="38" t="str">
        <f>IF(ISBLANK(K65)," ",IF(K65&lt;=L65,"SB"," "))</f>
        <v xml:space="preserve"> </v>
      </c>
      <c r="P65" s="38" t="str">
        <f>IF(ISBLANK(K65)," ",IF(K65=M65,"="," "))</f>
        <v xml:space="preserve"> </v>
      </c>
      <c r="Q65" s="38" t="str">
        <f>IF(ISBLANK(K65)," ",IF(K65&lt;=M65,"PB"," "))</f>
        <v xml:space="preserve"> </v>
      </c>
      <c r="R65" s="37" t="str">
        <f>IF(ISBLANK(K65)," ",CONCATENATE(N65,O65,P65,Q65))</f>
        <v xml:space="preserve"> </v>
      </c>
      <c r="S65" s="38" t="str">
        <f>IF(B65&lt;=4,"Fin"," ")</f>
        <v xml:space="preserve"> </v>
      </c>
      <c r="AN65" s="10" t="str">
        <f t="shared" si="32"/>
        <v xml:space="preserve"> </v>
      </c>
      <c r="AO65" s="10" t="str">
        <f t="shared" si="20"/>
        <v xml:space="preserve"> </v>
      </c>
      <c r="AP65" s="13" t="str">
        <f t="shared" si="21"/>
        <v/>
      </c>
      <c r="AQ65" s="16" t="str">
        <f t="shared" si="22"/>
        <v xml:space="preserve"> </v>
      </c>
      <c r="AR65" s="13" t="str">
        <f t="shared" si="23"/>
        <v xml:space="preserve"> </v>
      </c>
      <c r="AS65" s="13" t="str">
        <f t="shared" si="24"/>
        <v xml:space="preserve"> </v>
      </c>
      <c r="AT65" s="13" t="str">
        <f t="shared" si="25"/>
        <v xml:space="preserve"> </v>
      </c>
      <c r="AU65" s="46" t="str">
        <f t="shared" si="18"/>
        <v xml:space="preserve"> </v>
      </c>
      <c r="AX65" s="46" t="str">
        <f t="shared" si="27"/>
        <v xml:space="preserve"> </v>
      </c>
      <c r="BA65" s="13" t="str">
        <f t="shared" si="29"/>
        <v xml:space="preserve"> </v>
      </c>
    </row>
    <row r="66" spans="1:53">
      <c r="A66" s="7" t="str">
        <f>IF(ISBLANK(K66),"",RANK(K66,$K$65:$K$68,1))</f>
        <v/>
      </c>
      <c r="B66" s="7" t="str">
        <f>IF(ISBLANK(K66)," ",RANK(K66,$K$9:$K$68,1))</f>
        <v xml:space="preserve"> </v>
      </c>
      <c r="C66" s="5" t="str">
        <f>IF(ISBLANK(K66)," ",CONCATENATE(D66,"/",A66))</f>
        <v xml:space="preserve"> </v>
      </c>
      <c r="D66" s="5">
        <f>$A$62</f>
        <v>8</v>
      </c>
      <c r="E66" s="7">
        <f>E10</f>
        <v>2</v>
      </c>
      <c r="F66" s="7"/>
      <c r="G66" s="7" t="str">
        <f>IF(ISBLANK(F66)," ",CONCATENATE($A$2,F66))</f>
        <v xml:space="preserve"> </v>
      </c>
      <c r="H66" s="47" t="str">
        <f>IF(ISBLANK(F66),"",VLOOKUP(G66,id,2,FALSE))</f>
        <v/>
      </c>
      <c r="I66" s="45" t="str">
        <f>IF(ISBLANK(F66)," ",VLOOKUP(G66,id,3,FALSE))</f>
        <v xml:space="preserve"> </v>
      </c>
      <c r="J66" s="47" t="str">
        <f>IF(ISBLANK(F66)," ",VLOOKUP(G66,id,4,FALSE))</f>
        <v xml:space="preserve"> </v>
      </c>
      <c r="K66" s="44"/>
      <c r="L66" s="44"/>
      <c r="M66" s="44"/>
      <c r="N66" s="38" t="str">
        <f>IF(ISBLANK(K66)," ",IF(K66=L66,"="," "))</f>
        <v xml:space="preserve"> </v>
      </c>
      <c r="O66" s="38" t="str">
        <f>IF(ISBLANK(K66)," ",IF(K66&lt;=L66,"SB"," "))</f>
        <v xml:space="preserve"> </v>
      </c>
      <c r="P66" s="38" t="str">
        <f>IF(ISBLANK(K66)," ",IF(K66=M66,"="," "))</f>
        <v xml:space="preserve"> </v>
      </c>
      <c r="Q66" s="38" t="str">
        <f>IF(ISBLANK(K66)," ",IF(K66&lt;=M66,"PB"," "))</f>
        <v xml:space="preserve"> </v>
      </c>
      <c r="R66" s="37" t="str">
        <f>IF(ISBLANK(K66)," ",CONCATENATE(N66,O66,P66,Q66))</f>
        <v xml:space="preserve"> </v>
      </c>
      <c r="S66" s="44" t="str">
        <f>IF(B66&lt;=4,"Fin"," ")</f>
        <v xml:space="preserve"> </v>
      </c>
      <c r="AN66" s="10" t="str">
        <f t="shared" si="32"/>
        <v xml:space="preserve"> </v>
      </c>
      <c r="AO66" s="10" t="str">
        <f t="shared" si="20"/>
        <v xml:space="preserve"> </v>
      </c>
      <c r="AP66" s="13" t="str">
        <f t="shared" si="21"/>
        <v/>
      </c>
      <c r="AQ66" s="16" t="str">
        <f t="shared" si="22"/>
        <v xml:space="preserve"> </v>
      </c>
      <c r="AR66" s="13" t="str">
        <f t="shared" si="23"/>
        <v xml:space="preserve"> </v>
      </c>
      <c r="AS66" s="13" t="str">
        <f t="shared" si="24"/>
        <v xml:space="preserve"> </v>
      </c>
      <c r="AT66" s="13" t="str">
        <f t="shared" si="25"/>
        <v xml:space="preserve"> </v>
      </c>
      <c r="AU66" s="46" t="str">
        <f t="shared" si="18"/>
        <v xml:space="preserve"> </v>
      </c>
      <c r="AX66" s="46" t="str">
        <f t="shared" si="27"/>
        <v xml:space="preserve"> </v>
      </c>
      <c r="BA66" s="13" t="str">
        <f t="shared" si="29"/>
        <v xml:space="preserve"> </v>
      </c>
    </row>
    <row r="67" spans="1:53">
      <c r="A67" s="7" t="str">
        <f>IF(ISBLANK(K67),"",RANK(K67,$K$65:$K$68,1))</f>
        <v/>
      </c>
      <c r="B67" s="7" t="str">
        <f>IF(ISBLANK(K67)," ",RANK(K67,$K$9:$K$68,1))</f>
        <v xml:space="preserve"> </v>
      </c>
      <c r="C67" s="5" t="str">
        <f>IF(ISBLANK(K67)," ",CONCATENATE(D67,"/",A67))</f>
        <v xml:space="preserve"> </v>
      </c>
      <c r="D67" s="5">
        <f>$A$62</f>
        <v>8</v>
      </c>
      <c r="E67" s="7">
        <f>E11</f>
        <v>3</v>
      </c>
      <c r="F67" s="7"/>
      <c r="G67" s="7" t="str">
        <f>IF(ISBLANK(F67)," ",CONCATENATE($A$2,F67))</f>
        <v xml:space="preserve"> </v>
      </c>
      <c r="H67" s="47" t="str">
        <f>IF(ISBLANK(F67),"",VLOOKUP(G67,id,2,FALSE))</f>
        <v/>
      </c>
      <c r="I67" s="45" t="str">
        <f>IF(ISBLANK(F67)," ",VLOOKUP(G67,id,3,FALSE))</f>
        <v xml:space="preserve"> </v>
      </c>
      <c r="J67" s="47" t="str">
        <f>IF(ISBLANK(F67)," ",VLOOKUP(G67,id,4,FALSE))</f>
        <v xml:space="preserve"> </v>
      </c>
      <c r="K67" s="44"/>
      <c r="L67" s="44"/>
      <c r="M67" s="44"/>
      <c r="N67" s="38" t="str">
        <f>IF(ISBLANK(K67)," ",IF(K67=L67,"="," "))</f>
        <v xml:space="preserve"> </v>
      </c>
      <c r="O67" s="38" t="str">
        <f>IF(ISBLANK(K67)," ",IF(K67&lt;=L67,"SB"," "))</f>
        <v xml:space="preserve"> </v>
      </c>
      <c r="P67" s="38" t="str">
        <f>IF(ISBLANK(K67)," ",IF(K67=M67,"="," "))</f>
        <v xml:space="preserve"> </v>
      </c>
      <c r="Q67" s="38" t="str">
        <f>IF(ISBLANK(K67)," ",IF(K67&lt;=M67,"PB"," "))</f>
        <v xml:space="preserve"> </v>
      </c>
      <c r="R67" s="37" t="str">
        <f>IF(ISBLANK(K67)," ",CONCATENATE(N67,O67,P67,Q67))</f>
        <v xml:space="preserve"> </v>
      </c>
      <c r="S67" s="44" t="str">
        <f>IF(B67&lt;=4,"Fin"," ")</f>
        <v xml:space="preserve"> </v>
      </c>
      <c r="AN67" s="10" t="str">
        <f t="shared" si="32"/>
        <v xml:space="preserve"> </v>
      </c>
      <c r="AO67" s="10" t="str">
        <f t="shared" si="20"/>
        <v xml:space="preserve"> </v>
      </c>
      <c r="AP67" s="13" t="str">
        <f t="shared" si="21"/>
        <v/>
      </c>
      <c r="AQ67" s="16" t="str">
        <f t="shared" si="22"/>
        <v xml:space="preserve"> </v>
      </c>
      <c r="AR67" s="13" t="str">
        <f t="shared" si="23"/>
        <v xml:space="preserve"> </v>
      </c>
      <c r="AS67" s="13" t="str">
        <f t="shared" si="24"/>
        <v xml:space="preserve"> </v>
      </c>
      <c r="AT67" s="13" t="str">
        <f t="shared" si="25"/>
        <v xml:space="preserve"> </v>
      </c>
      <c r="AU67" s="46" t="str">
        <f t="shared" si="18"/>
        <v xml:space="preserve"> </v>
      </c>
      <c r="AX67" s="46" t="str">
        <f t="shared" si="27"/>
        <v xml:space="preserve"> </v>
      </c>
      <c r="BA67" s="13" t="str">
        <f t="shared" si="29"/>
        <v xml:space="preserve"> </v>
      </c>
    </row>
    <row r="68" spans="1:53">
      <c r="A68" s="7" t="str">
        <f>IF(ISBLANK(K68),"",RANK(K68,$K$65:$K$68,1))</f>
        <v/>
      </c>
      <c r="B68" s="7" t="str">
        <f>IF(ISBLANK(K68)," ",RANK(K68,$K$9:$K$68,1))</f>
        <v xml:space="preserve"> </v>
      </c>
      <c r="C68" s="5" t="str">
        <f>IF(ISBLANK(K68)," ",CONCATENATE(D68,"/",A68))</f>
        <v xml:space="preserve"> </v>
      </c>
      <c r="D68" s="5">
        <f>$A$62</f>
        <v>8</v>
      </c>
      <c r="E68" s="7">
        <f>E12</f>
        <v>4</v>
      </c>
      <c r="F68" s="7"/>
      <c r="G68" s="7" t="str">
        <f>IF(ISBLANK(F68)," ",CONCATENATE($A$2,F68))</f>
        <v xml:space="preserve"> </v>
      </c>
      <c r="H68" s="47" t="str">
        <f>IF(ISBLANK(F68),"",VLOOKUP(G68,id,2,FALSE))</f>
        <v/>
      </c>
      <c r="I68" s="45" t="str">
        <f>IF(ISBLANK(F68)," ",VLOOKUP(G68,id,3,FALSE))</f>
        <v xml:space="preserve"> </v>
      </c>
      <c r="J68" s="47" t="str">
        <f>IF(ISBLANK(F68)," ",VLOOKUP(G68,id,4,FALSE))</f>
        <v xml:space="preserve"> </v>
      </c>
      <c r="K68" s="44"/>
      <c r="L68" s="44"/>
      <c r="M68" s="44"/>
      <c r="N68" s="38" t="str">
        <f>IF(ISBLANK(K68)," ",IF(K68=L68,"="," "))</f>
        <v xml:space="preserve"> </v>
      </c>
      <c r="O68" s="38" t="str">
        <f>IF(ISBLANK(K68)," ",IF(K68&lt;=L68,"SB"," "))</f>
        <v xml:space="preserve"> </v>
      </c>
      <c r="P68" s="38" t="str">
        <f>IF(ISBLANK(K68)," ",IF(K68=M68,"="," "))</f>
        <v xml:space="preserve"> </v>
      </c>
      <c r="Q68" s="38" t="str">
        <f>IF(ISBLANK(K68)," ",IF(K68&lt;=M68,"PB"," "))</f>
        <v xml:space="preserve"> </v>
      </c>
      <c r="R68" s="37" t="str">
        <f>IF(ISBLANK(K68)," ",CONCATENATE(N68,O68,P68,Q68))</f>
        <v xml:space="preserve"> </v>
      </c>
      <c r="S68" s="44" t="str">
        <f>IF(B68&lt;=4,"Fin"," ")</f>
        <v xml:space="preserve"> </v>
      </c>
      <c r="AN68" s="10" t="str">
        <f t="shared" si="32"/>
        <v xml:space="preserve"> </v>
      </c>
      <c r="AO68" s="10" t="str">
        <f t="shared" si="20"/>
        <v xml:space="preserve"> </v>
      </c>
      <c r="AP68" s="13" t="str">
        <f t="shared" si="21"/>
        <v/>
      </c>
      <c r="AQ68" s="16" t="str">
        <f t="shared" si="22"/>
        <v xml:space="preserve"> </v>
      </c>
      <c r="AR68" s="13" t="str">
        <f t="shared" si="23"/>
        <v xml:space="preserve"> </v>
      </c>
      <c r="AS68" s="13" t="str">
        <f t="shared" si="24"/>
        <v xml:space="preserve"> </v>
      </c>
      <c r="AT68" s="13" t="str">
        <f t="shared" si="25"/>
        <v xml:space="preserve"> </v>
      </c>
      <c r="AU68" s="46" t="str">
        <f t="shared" si="18"/>
        <v xml:space="preserve"> </v>
      </c>
      <c r="AX68" s="46" t="str">
        <f t="shared" si="27"/>
        <v xml:space="preserve"> </v>
      </c>
      <c r="BA68" s="13" t="str">
        <f t="shared" si="29"/>
        <v xml:space="preserve"> </v>
      </c>
    </row>
    <row r="69" spans="1:53">
      <c r="AN69" s="10" t="str">
        <f t="shared" si="32"/>
        <v xml:space="preserve"> </v>
      </c>
      <c r="AP69" s="13" t="str">
        <f t="shared" si="21"/>
        <v/>
      </c>
      <c r="AQ69" s="16" t="str">
        <f t="shared" si="22"/>
        <v xml:space="preserve"> </v>
      </c>
      <c r="AR69" s="13" t="str">
        <f t="shared" si="23"/>
        <v xml:space="preserve"> </v>
      </c>
      <c r="AS69" s="13" t="str">
        <f t="shared" si="24"/>
        <v xml:space="preserve"> </v>
      </c>
      <c r="AT69" s="13" t="str">
        <f t="shared" si="25"/>
        <v xml:space="preserve"> </v>
      </c>
      <c r="AU69" s="46" t="str">
        <f t="shared" si="18"/>
        <v xml:space="preserve"> </v>
      </c>
      <c r="AX69" s="46" t="str">
        <f t="shared" si="27"/>
        <v xml:space="preserve"> </v>
      </c>
      <c r="BA69" s="13" t="str">
        <f t="shared" si="29"/>
        <v xml:space="preserve"> </v>
      </c>
    </row>
    <row r="70" spans="1:53">
      <c r="AN70" s="10" t="str">
        <f t="shared" si="32"/>
        <v xml:space="preserve"> </v>
      </c>
      <c r="AP70" s="13" t="str">
        <f t="shared" si="21"/>
        <v/>
      </c>
      <c r="AQ70" s="16" t="str">
        <f t="shared" si="22"/>
        <v xml:space="preserve"> </v>
      </c>
      <c r="AR70" s="13" t="str">
        <f t="shared" si="23"/>
        <v xml:space="preserve"> </v>
      </c>
      <c r="AS70" s="13" t="str">
        <f t="shared" si="24"/>
        <v xml:space="preserve"> </v>
      </c>
      <c r="AT70" s="13" t="str">
        <f t="shared" si="25"/>
        <v xml:space="preserve"> </v>
      </c>
      <c r="AU70" s="46" t="str">
        <f t="shared" si="18"/>
        <v xml:space="preserve"> </v>
      </c>
      <c r="AX70" s="46" t="str">
        <f t="shared" si="27"/>
        <v xml:space="preserve"> </v>
      </c>
      <c r="BA70" s="13" t="str">
        <f t="shared" si="29"/>
        <v xml:space="preserve"> </v>
      </c>
    </row>
    <row r="71" spans="1:53">
      <c r="AN71" s="10" t="str">
        <f t="shared" si="32"/>
        <v xml:space="preserve"> </v>
      </c>
      <c r="AP71" s="13" t="str">
        <f t="shared" si="21"/>
        <v/>
      </c>
      <c r="AQ71" s="16" t="str">
        <f t="shared" si="22"/>
        <v xml:space="preserve"> </v>
      </c>
      <c r="AR71" s="13" t="str">
        <f t="shared" si="23"/>
        <v xml:space="preserve"> </v>
      </c>
      <c r="AS71" s="13" t="str">
        <f t="shared" si="24"/>
        <v xml:space="preserve"> </v>
      </c>
      <c r="AT71" s="13" t="str">
        <f t="shared" si="25"/>
        <v xml:space="preserve"> </v>
      </c>
      <c r="AU71" s="46" t="str">
        <f t="shared" si="18"/>
        <v xml:space="preserve"> </v>
      </c>
      <c r="AX71" s="46" t="str">
        <f t="shared" si="27"/>
        <v xml:space="preserve"> </v>
      </c>
      <c r="BA71" s="13" t="str">
        <f t="shared" si="29"/>
        <v xml:space="preserve"> </v>
      </c>
    </row>
    <row r="72" spans="1:53">
      <c r="AN72" s="10" t="str">
        <f t="shared" si="32"/>
        <v xml:space="preserve"> </v>
      </c>
      <c r="AP72" s="13" t="str">
        <f t="shared" si="21"/>
        <v/>
      </c>
      <c r="AQ72" s="16" t="str">
        <f t="shared" si="22"/>
        <v xml:space="preserve"> </v>
      </c>
      <c r="AR72" s="13" t="str">
        <f t="shared" si="23"/>
        <v xml:space="preserve"> </v>
      </c>
      <c r="AS72" s="13" t="str">
        <f t="shared" si="24"/>
        <v xml:space="preserve"> </v>
      </c>
      <c r="AT72" s="13" t="str">
        <f t="shared" si="25"/>
        <v xml:space="preserve"> </v>
      </c>
      <c r="AU72" s="46" t="str">
        <f t="shared" si="18"/>
        <v xml:space="preserve"> </v>
      </c>
      <c r="AX72" s="46" t="str">
        <f t="shared" si="27"/>
        <v xml:space="preserve"> </v>
      </c>
      <c r="BA72" s="13" t="str">
        <f t="shared" si="29"/>
        <v xml:space="preserve"> </v>
      </c>
    </row>
    <row r="73" spans="1:53">
      <c r="AN73" s="10" t="str">
        <f t="shared" si="32"/>
        <v xml:space="preserve"> </v>
      </c>
      <c r="AP73" s="13" t="str">
        <f t="shared" ref="AP73:AP100" si="34">IF(ISBLANK(AM73),"",VLOOKUP(AO73,id,2,FALSE))</f>
        <v/>
      </c>
      <c r="AQ73" s="16" t="str">
        <f t="shared" ref="AQ73:AQ100" si="35">IF(ISBLANK(AM73)," ",VLOOKUP(AO73,id,3,FALSE))</f>
        <v xml:space="preserve"> </v>
      </c>
      <c r="AR73" s="13" t="str">
        <f t="shared" ref="AR73:AR100" si="36">IF(ISBLANK(AM73)," ",VLOOKUP(AO73,id,4,FALSE))</f>
        <v xml:space="preserve"> </v>
      </c>
      <c r="AS73" s="13" t="str">
        <f t="shared" ref="AS73:AS100" si="37">IF(ISBLANK(AM73)," ",VLOOKUP(AO73,id,5,FALSE))</f>
        <v xml:space="preserve"> </v>
      </c>
      <c r="AT73" s="13" t="str">
        <f t="shared" ref="AT73:AT100" si="38">IF(ISBLANK(AM73)," ",VLOOKUP(AO73,id,6,FALSE))</f>
        <v xml:space="preserve"> </v>
      </c>
      <c r="AU73" s="46" t="str">
        <f t="shared" si="18"/>
        <v xml:space="preserve"> </v>
      </c>
      <c r="AX73" s="46" t="str">
        <f t="shared" ref="AX73:AX86" si="39">IF(ISBLANK(AM73)," ",VLOOKUP(AM73,rzsdfam,17,FALSE))</f>
        <v xml:space="preserve"> </v>
      </c>
      <c r="BA73" s="13" t="str">
        <f t="shared" ref="BA73:BA84" si="40">IF(ISBLANK(AM73)," ",VLOOKUP(AO73,id,7,FALSE))</f>
        <v xml:space="preserve"> </v>
      </c>
    </row>
    <row r="74" spans="1:53">
      <c r="AN74" s="10" t="str">
        <f t="shared" si="32"/>
        <v xml:space="preserve"> </v>
      </c>
      <c r="AP74" s="13" t="str">
        <f t="shared" si="34"/>
        <v/>
      </c>
      <c r="AQ74" s="16" t="str">
        <f t="shared" si="35"/>
        <v xml:space="preserve"> </v>
      </c>
      <c r="AR74" s="13" t="str">
        <f t="shared" si="36"/>
        <v xml:space="preserve"> </v>
      </c>
      <c r="AS74" s="13" t="str">
        <f t="shared" si="37"/>
        <v xml:space="preserve"> </v>
      </c>
      <c r="AT74" s="13" t="str">
        <f t="shared" si="38"/>
        <v xml:space="preserve"> </v>
      </c>
      <c r="AU74" s="46" t="str">
        <f t="shared" si="18"/>
        <v xml:space="preserve"> </v>
      </c>
      <c r="AX74" s="46" t="str">
        <f t="shared" si="39"/>
        <v xml:space="preserve"> </v>
      </c>
      <c r="BA74" s="13" t="str">
        <f t="shared" si="40"/>
        <v xml:space="preserve"> </v>
      </c>
    </row>
    <row r="75" spans="1:53">
      <c r="AN75" s="10" t="str">
        <f t="shared" si="32"/>
        <v xml:space="preserve"> </v>
      </c>
      <c r="AP75" s="13" t="str">
        <f t="shared" si="34"/>
        <v/>
      </c>
      <c r="AQ75" s="16" t="str">
        <f t="shared" si="35"/>
        <v xml:space="preserve"> </v>
      </c>
      <c r="AR75" s="13" t="str">
        <f t="shared" si="36"/>
        <v xml:space="preserve"> </v>
      </c>
      <c r="AS75" s="13" t="str">
        <f t="shared" si="37"/>
        <v xml:space="preserve"> </v>
      </c>
      <c r="AT75" s="13" t="str">
        <f t="shared" si="38"/>
        <v xml:space="preserve"> </v>
      </c>
      <c r="AU75" s="46" t="str">
        <f t="shared" si="18"/>
        <v xml:space="preserve"> </v>
      </c>
      <c r="AX75" s="46" t="str">
        <f t="shared" si="39"/>
        <v xml:space="preserve"> </v>
      </c>
      <c r="BA75" s="13" t="str">
        <f t="shared" si="40"/>
        <v xml:space="preserve"> </v>
      </c>
    </row>
    <row r="76" spans="1:53">
      <c r="AN76" s="10" t="str">
        <f t="shared" si="32"/>
        <v xml:space="preserve"> </v>
      </c>
      <c r="AP76" s="13" t="str">
        <f t="shared" si="34"/>
        <v/>
      </c>
      <c r="AQ76" s="16" t="str">
        <f t="shared" si="35"/>
        <v xml:space="preserve"> </v>
      </c>
      <c r="AR76" s="13" t="str">
        <f t="shared" si="36"/>
        <v xml:space="preserve"> </v>
      </c>
      <c r="AS76" s="13" t="str">
        <f t="shared" si="37"/>
        <v xml:space="preserve"> </v>
      </c>
      <c r="AT76" s="13" t="str">
        <f t="shared" si="38"/>
        <v xml:space="preserve"> </v>
      </c>
      <c r="AU76" s="46" t="str">
        <f t="shared" si="18"/>
        <v xml:space="preserve"> </v>
      </c>
      <c r="AX76" s="46" t="str">
        <f t="shared" si="39"/>
        <v xml:space="preserve"> </v>
      </c>
      <c r="BA76" s="13" t="str">
        <f t="shared" si="40"/>
        <v xml:space="preserve"> </v>
      </c>
    </row>
    <row r="77" spans="1:53">
      <c r="AN77" s="10" t="str">
        <f t="shared" si="32"/>
        <v xml:space="preserve"> </v>
      </c>
      <c r="AP77" s="13" t="str">
        <f t="shared" si="34"/>
        <v/>
      </c>
      <c r="AQ77" s="16" t="str">
        <f t="shared" si="35"/>
        <v xml:space="preserve"> </v>
      </c>
      <c r="AR77" s="13" t="str">
        <f t="shared" si="36"/>
        <v xml:space="preserve"> </v>
      </c>
      <c r="AS77" s="13" t="str">
        <f t="shared" si="37"/>
        <v xml:space="preserve"> </v>
      </c>
      <c r="AT77" s="13" t="str">
        <f t="shared" si="38"/>
        <v xml:space="preserve"> </v>
      </c>
      <c r="AX77" s="46" t="str">
        <f t="shared" si="39"/>
        <v xml:space="preserve"> </v>
      </c>
      <c r="BA77" s="13" t="str">
        <f t="shared" si="40"/>
        <v xml:space="preserve"> </v>
      </c>
    </row>
    <row r="78" spans="1:53">
      <c r="AN78" s="10" t="str">
        <f t="shared" si="32"/>
        <v xml:space="preserve"> </v>
      </c>
      <c r="AP78" s="13" t="str">
        <f t="shared" si="34"/>
        <v/>
      </c>
      <c r="AQ78" s="16" t="str">
        <f t="shared" si="35"/>
        <v xml:space="preserve"> </v>
      </c>
      <c r="AR78" s="13" t="str">
        <f t="shared" si="36"/>
        <v xml:space="preserve"> </v>
      </c>
      <c r="AS78" s="13" t="str">
        <f t="shared" si="37"/>
        <v xml:space="preserve"> </v>
      </c>
      <c r="AT78" s="13" t="str">
        <f t="shared" si="38"/>
        <v xml:space="preserve"> </v>
      </c>
      <c r="AX78" s="46" t="str">
        <f t="shared" si="39"/>
        <v xml:space="preserve"> </v>
      </c>
      <c r="BA78" s="13" t="str">
        <f t="shared" si="40"/>
        <v xml:space="preserve"> </v>
      </c>
    </row>
    <row r="79" spans="1:53">
      <c r="AN79" s="10" t="str">
        <f t="shared" si="32"/>
        <v xml:space="preserve"> </v>
      </c>
      <c r="AP79" s="13" t="str">
        <f t="shared" si="34"/>
        <v/>
      </c>
      <c r="AQ79" s="16" t="str">
        <f t="shared" si="35"/>
        <v xml:space="preserve"> </v>
      </c>
      <c r="AR79" s="13" t="str">
        <f t="shared" si="36"/>
        <v xml:space="preserve"> </v>
      </c>
      <c r="AS79" s="13" t="str">
        <f t="shared" si="37"/>
        <v xml:space="preserve"> </v>
      </c>
      <c r="AT79" s="13" t="str">
        <f t="shared" si="38"/>
        <v xml:space="preserve"> </v>
      </c>
      <c r="AX79" s="46" t="str">
        <f t="shared" si="39"/>
        <v xml:space="preserve"> </v>
      </c>
      <c r="BA79" s="13" t="str">
        <f t="shared" si="40"/>
        <v xml:space="preserve"> </v>
      </c>
    </row>
    <row r="80" spans="1:53">
      <c r="AN80" s="10" t="str">
        <f t="shared" si="32"/>
        <v xml:space="preserve"> </v>
      </c>
      <c r="AP80" s="13" t="str">
        <f t="shared" si="34"/>
        <v/>
      </c>
      <c r="AQ80" s="16" t="str">
        <f t="shared" si="35"/>
        <v xml:space="preserve"> </v>
      </c>
      <c r="AR80" s="13" t="str">
        <f t="shared" si="36"/>
        <v xml:space="preserve"> </v>
      </c>
      <c r="AS80" s="13" t="str">
        <f t="shared" si="37"/>
        <v xml:space="preserve"> </v>
      </c>
      <c r="AT80" s="13" t="str">
        <f t="shared" si="38"/>
        <v xml:space="preserve"> </v>
      </c>
      <c r="AX80" s="46" t="str">
        <f t="shared" si="39"/>
        <v xml:space="preserve"> </v>
      </c>
      <c r="BA80" s="13" t="str">
        <f t="shared" si="40"/>
        <v xml:space="preserve"> </v>
      </c>
    </row>
    <row r="81" spans="40:53">
      <c r="AN81" s="10" t="str">
        <f t="shared" si="32"/>
        <v xml:space="preserve"> </v>
      </c>
      <c r="AP81" s="13" t="str">
        <f t="shared" si="34"/>
        <v/>
      </c>
      <c r="AQ81" s="16" t="str">
        <f t="shared" si="35"/>
        <v xml:space="preserve"> </v>
      </c>
      <c r="AR81" s="13" t="str">
        <f t="shared" si="36"/>
        <v xml:space="preserve"> </v>
      </c>
      <c r="AS81" s="13" t="str">
        <f t="shared" si="37"/>
        <v xml:space="preserve"> </v>
      </c>
      <c r="AT81" s="13" t="str">
        <f t="shared" si="38"/>
        <v xml:space="preserve"> </v>
      </c>
      <c r="AX81" s="46" t="str">
        <f t="shared" si="39"/>
        <v xml:space="preserve"> </v>
      </c>
      <c r="BA81" s="13" t="str">
        <f t="shared" si="40"/>
        <v xml:space="preserve"> </v>
      </c>
    </row>
    <row r="82" spans="40:53">
      <c r="AN82" s="10" t="str">
        <f t="shared" si="32"/>
        <v xml:space="preserve"> </v>
      </c>
      <c r="AP82" s="13" t="str">
        <f t="shared" si="34"/>
        <v/>
      </c>
      <c r="AQ82" s="16" t="str">
        <f t="shared" si="35"/>
        <v xml:space="preserve"> </v>
      </c>
      <c r="AR82" s="13" t="str">
        <f t="shared" si="36"/>
        <v xml:space="preserve"> </v>
      </c>
      <c r="AS82" s="13" t="str">
        <f t="shared" si="37"/>
        <v xml:space="preserve"> </v>
      </c>
      <c r="AT82" s="13" t="str">
        <f t="shared" si="38"/>
        <v xml:space="preserve"> </v>
      </c>
      <c r="AX82" s="46" t="str">
        <f t="shared" si="39"/>
        <v xml:space="preserve"> </v>
      </c>
      <c r="BA82" s="13" t="str">
        <f t="shared" si="40"/>
        <v xml:space="preserve"> </v>
      </c>
    </row>
    <row r="83" spans="40:53">
      <c r="AP83" s="13" t="str">
        <f t="shared" si="34"/>
        <v/>
      </c>
      <c r="AQ83" s="16" t="str">
        <f t="shared" si="35"/>
        <v xml:space="preserve"> </v>
      </c>
      <c r="AR83" s="13" t="str">
        <f t="shared" si="36"/>
        <v xml:space="preserve"> </v>
      </c>
      <c r="AS83" s="13" t="str">
        <f t="shared" si="37"/>
        <v xml:space="preserve"> </v>
      </c>
      <c r="AT83" s="13" t="str">
        <f t="shared" si="38"/>
        <v xml:space="preserve"> </v>
      </c>
      <c r="AX83" s="46" t="str">
        <f t="shared" si="39"/>
        <v xml:space="preserve"> </v>
      </c>
      <c r="BA83" s="13" t="str">
        <f t="shared" si="40"/>
        <v xml:space="preserve"> </v>
      </c>
    </row>
    <row r="84" spans="40:53">
      <c r="AP84" s="13" t="str">
        <f t="shared" si="34"/>
        <v/>
      </c>
      <c r="AQ84" s="16" t="str">
        <f t="shared" si="35"/>
        <v xml:space="preserve"> </v>
      </c>
      <c r="AR84" s="13" t="str">
        <f t="shared" si="36"/>
        <v xml:space="preserve"> </v>
      </c>
      <c r="AS84" s="13" t="str">
        <f t="shared" si="37"/>
        <v xml:space="preserve"> </v>
      </c>
      <c r="AT84" s="13" t="str">
        <f t="shared" si="38"/>
        <v xml:space="preserve"> </v>
      </c>
      <c r="AX84" s="46" t="str">
        <f t="shared" si="39"/>
        <v xml:space="preserve"> </v>
      </c>
      <c r="BA84" s="13" t="str">
        <f t="shared" si="40"/>
        <v xml:space="preserve"> </v>
      </c>
    </row>
    <row r="85" spans="40:53">
      <c r="AP85" s="13" t="str">
        <f t="shared" si="34"/>
        <v/>
      </c>
      <c r="AQ85" s="16" t="str">
        <f t="shared" si="35"/>
        <v xml:space="preserve"> </v>
      </c>
      <c r="AR85" s="13" t="str">
        <f t="shared" si="36"/>
        <v xml:space="preserve"> </v>
      </c>
      <c r="AS85" s="13" t="str">
        <f t="shared" si="37"/>
        <v xml:space="preserve"> </v>
      </c>
      <c r="AT85" s="13" t="str">
        <f t="shared" si="38"/>
        <v xml:space="preserve"> </v>
      </c>
      <c r="AX85" s="46" t="str">
        <f t="shared" si="39"/>
        <v xml:space="preserve"> </v>
      </c>
    </row>
    <row r="86" spans="40:53">
      <c r="AP86" s="13" t="str">
        <f t="shared" si="34"/>
        <v/>
      </c>
      <c r="AQ86" s="16" t="str">
        <f t="shared" si="35"/>
        <v xml:space="preserve"> </v>
      </c>
      <c r="AR86" s="13" t="str">
        <f t="shared" si="36"/>
        <v xml:space="preserve"> </v>
      </c>
      <c r="AS86" s="13" t="str">
        <f t="shared" si="37"/>
        <v xml:space="preserve"> </v>
      </c>
      <c r="AT86" s="13" t="str">
        <f t="shared" si="38"/>
        <v xml:space="preserve"> </v>
      </c>
      <c r="AX86" s="46" t="str">
        <f t="shared" si="39"/>
        <v xml:space="preserve"> </v>
      </c>
    </row>
    <row r="87" spans="40:53">
      <c r="AP87" s="13" t="str">
        <f t="shared" si="34"/>
        <v/>
      </c>
      <c r="AQ87" s="16" t="str">
        <f t="shared" si="35"/>
        <v xml:space="preserve"> </v>
      </c>
      <c r="AR87" s="13" t="str">
        <f t="shared" si="36"/>
        <v xml:space="preserve"> </v>
      </c>
      <c r="AS87" s="13" t="str">
        <f t="shared" si="37"/>
        <v xml:space="preserve"> </v>
      </c>
      <c r="AT87" s="13" t="str">
        <f t="shared" si="38"/>
        <v xml:space="preserve"> </v>
      </c>
    </row>
    <row r="88" spans="40:53">
      <c r="AP88" s="13" t="str">
        <f t="shared" si="34"/>
        <v/>
      </c>
      <c r="AQ88" s="16" t="str">
        <f t="shared" si="35"/>
        <v xml:space="preserve"> </v>
      </c>
      <c r="AR88" s="13" t="str">
        <f t="shared" si="36"/>
        <v xml:space="preserve"> </v>
      </c>
      <c r="AS88" s="13" t="str">
        <f t="shared" si="37"/>
        <v xml:space="preserve"> </v>
      </c>
      <c r="AT88" s="13" t="str">
        <f t="shared" si="38"/>
        <v xml:space="preserve"> </v>
      </c>
    </row>
    <row r="89" spans="40:53">
      <c r="AP89" s="13" t="str">
        <f t="shared" si="34"/>
        <v/>
      </c>
      <c r="AQ89" s="16" t="str">
        <f t="shared" si="35"/>
        <v xml:space="preserve"> </v>
      </c>
      <c r="AR89" s="13" t="str">
        <f t="shared" si="36"/>
        <v xml:space="preserve"> </v>
      </c>
      <c r="AS89" s="13" t="str">
        <f t="shared" si="37"/>
        <v xml:space="preserve"> </v>
      </c>
      <c r="AT89" s="13" t="str">
        <f t="shared" si="38"/>
        <v xml:space="preserve"> </v>
      </c>
    </row>
    <row r="90" spans="40:53">
      <c r="AP90" s="13" t="str">
        <f t="shared" si="34"/>
        <v/>
      </c>
      <c r="AQ90" s="16" t="str">
        <f t="shared" si="35"/>
        <v xml:space="preserve"> </v>
      </c>
      <c r="AR90" s="13" t="str">
        <f t="shared" si="36"/>
        <v xml:space="preserve"> </v>
      </c>
      <c r="AS90" s="13" t="str">
        <f t="shared" si="37"/>
        <v xml:space="preserve"> </v>
      </c>
      <c r="AT90" s="13" t="str">
        <f t="shared" si="38"/>
        <v xml:space="preserve"> </v>
      </c>
    </row>
    <row r="91" spans="40:53">
      <c r="AP91" s="13" t="str">
        <f t="shared" si="34"/>
        <v/>
      </c>
      <c r="AQ91" s="16" t="str">
        <f t="shared" si="35"/>
        <v xml:space="preserve"> </v>
      </c>
      <c r="AR91" s="13" t="str">
        <f t="shared" si="36"/>
        <v xml:space="preserve"> </v>
      </c>
      <c r="AS91" s="13" t="str">
        <f t="shared" si="37"/>
        <v xml:space="preserve"> </v>
      </c>
      <c r="AT91" s="13" t="str">
        <f t="shared" si="38"/>
        <v xml:space="preserve"> </v>
      </c>
    </row>
    <row r="92" spans="40:53">
      <c r="AP92" s="13" t="str">
        <f t="shared" si="34"/>
        <v/>
      </c>
      <c r="AQ92" s="16" t="str">
        <f t="shared" si="35"/>
        <v xml:space="preserve"> </v>
      </c>
      <c r="AR92" s="13" t="str">
        <f t="shared" si="36"/>
        <v xml:space="preserve"> </v>
      </c>
      <c r="AS92" s="13" t="str">
        <f t="shared" si="37"/>
        <v xml:space="preserve"> </v>
      </c>
      <c r="AT92" s="13" t="str">
        <f t="shared" si="38"/>
        <v xml:space="preserve"> </v>
      </c>
    </row>
    <row r="93" spans="40:53">
      <c r="AP93" s="13" t="str">
        <f t="shared" si="34"/>
        <v/>
      </c>
      <c r="AQ93" s="16" t="str">
        <f t="shared" si="35"/>
        <v xml:space="preserve"> </v>
      </c>
      <c r="AR93" s="13" t="str">
        <f t="shared" si="36"/>
        <v xml:space="preserve"> </v>
      </c>
      <c r="AS93" s="13" t="str">
        <f t="shared" si="37"/>
        <v xml:space="preserve"> </v>
      </c>
      <c r="AT93" s="13" t="str">
        <f t="shared" si="38"/>
        <v xml:space="preserve"> </v>
      </c>
    </row>
    <row r="94" spans="40:53">
      <c r="AP94" s="13" t="str">
        <f t="shared" si="34"/>
        <v/>
      </c>
      <c r="AQ94" s="16" t="str">
        <f t="shared" si="35"/>
        <v xml:space="preserve"> </v>
      </c>
      <c r="AR94" s="13" t="str">
        <f t="shared" si="36"/>
        <v xml:space="preserve"> </v>
      </c>
      <c r="AS94" s="13" t="str">
        <f t="shared" si="37"/>
        <v xml:space="preserve"> </v>
      </c>
      <c r="AT94" s="13" t="str">
        <f t="shared" si="38"/>
        <v xml:space="preserve"> </v>
      </c>
    </row>
    <row r="95" spans="40:53">
      <c r="AP95" s="13" t="str">
        <f t="shared" si="34"/>
        <v/>
      </c>
      <c r="AQ95" s="16" t="str">
        <f t="shared" si="35"/>
        <v xml:space="preserve"> </v>
      </c>
      <c r="AR95" s="13" t="str">
        <f t="shared" si="36"/>
        <v xml:space="preserve"> </v>
      </c>
      <c r="AS95" s="13" t="str">
        <f t="shared" si="37"/>
        <v xml:space="preserve"> </v>
      </c>
      <c r="AT95" s="13" t="str">
        <f t="shared" si="38"/>
        <v xml:space="preserve"> </v>
      </c>
    </row>
    <row r="96" spans="40:53">
      <c r="AP96" s="13" t="str">
        <f t="shared" si="34"/>
        <v/>
      </c>
      <c r="AQ96" s="16" t="str">
        <f t="shared" si="35"/>
        <v xml:space="preserve"> </v>
      </c>
      <c r="AR96" s="13" t="str">
        <f t="shared" si="36"/>
        <v xml:space="preserve"> </v>
      </c>
      <c r="AS96" s="13" t="str">
        <f t="shared" si="37"/>
        <v xml:space="preserve"> </v>
      </c>
      <c r="AT96" s="13" t="str">
        <f t="shared" si="38"/>
        <v xml:space="preserve"> </v>
      </c>
    </row>
    <row r="97" spans="42:46">
      <c r="AP97" s="13" t="str">
        <f t="shared" si="34"/>
        <v/>
      </c>
      <c r="AQ97" s="16" t="str">
        <f t="shared" si="35"/>
        <v xml:space="preserve"> </v>
      </c>
      <c r="AR97" s="13" t="str">
        <f t="shared" si="36"/>
        <v xml:space="preserve"> </v>
      </c>
      <c r="AS97" s="13" t="str">
        <f t="shared" si="37"/>
        <v xml:space="preserve"> </v>
      </c>
      <c r="AT97" s="13" t="str">
        <f t="shared" si="38"/>
        <v xml:space="preserve"> </v>
      </c>
    </row>
    <row r="98" spans="42:46">
      <c r="AP98" s="13" t="str">
        <f t="shared" si="34"/>
        <v/>
      </c>
      <c r="AQ98" s="16" t="str">
        <f t="shared" si="35"/>
        <v xml:space="preserve"> </v>
      </c>
      <c r="AR98" s="13" t="str">
        <f t="shared" si="36"/>
        <v xml:space="preserve"> </v>
      </c>
      <c r="AS98" s="13" t="str">
        <f t="shared" si="37"/>
        <v xml:space="preserve"> </v>
      </c>
      <c r="AT98" s="13" t="str">
        <f t="shared" si="38"/>
        <v xml:space="preserve"> </v>
      </c>
    </row>
    <row r="99" spans="42:46">
      <c r="AP99" s="13" t="str">
        <f t="shared" si="34"/>
        <v/>
      </c>
      <c r="AQ99" s="16" t="str">
        <f t="shared" si="35"/>
        <v xml:space="preserve"> </v>
      </c>
      <c r="AR99" s="13" t="str">
        <f t="shared" si="36"/>
        <v xml:space="preserve"> </v>
      </c>
      <c r="AS99" s="13" t="str">
        <f t="shared" si="37"/>
        <v xml:space="preserve"> </v>
      </c>
      <c r="AT99" s="13" t="str">
        <f t="shared" si="38"/>
        <v xml:space="preserve"> </v>
      </c>
    </row>
    <row r="100" spans="42:46">
      <c r="AP100" s="13" t="str">
        <f t="shared" si="34"/>
        <v/>
      </c>
      <c r="AQ100" s="16" t="str">
        <f t="shared" si="35"/>
        <v xml:space="preserve"> </v>
      </c>
      <c r="AR100" s="13" t="str">
        <f t="shared" si="36"/>
        <v xml:space="preserve"> </v>
      </c>
      <c r="AS100" s="13" t="str">
        <f t="shared" si="37"/>
        <v xml:space="preserve"> </v>
      </c>
      <c r="AT100" s="13" t="str">
        <f t="shared" si="38"/>
        <v xml:space="preserve"> </v>
      </c>
    </row>
  </sheetData>
  <mergeCells count="8">
    <mergeCell ref="AR7:AT7"/>
    <mergeCell ref="I6:J6"/>
    <mergeCell ref="AA6:AB6"/>
    <mergeCell ref="E2:H2"/>
    <mergeCell ref="V2:Z2"/>
    <mergeCell ref="AN2:AP2"/>
    <mergeCell ref="I7:J7"/>
    <mergeCell ref="AA7:AB7"/>
  </mergeCells>
  <phoneticPr fontId="13" type="noConversion"/>
  <pageMargins left="1" right="1" top="0.57361111111111107" bottom="0.57361111111111107" header="0" footer="0"/>
  <headerFooter alignWithMargins="0">
    <oddHeader>&amp;L&amp;C&amp;R</oddHeader>
    <oddFooter>&amp;L&amp;C&amp;R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0"/>
  <sheetViews>
    <sheetView zoomScaleSheetLayoutView="1" workbookViewId="0"/>
  </sheetViews>
  <sheetFormatPr defaultColWidth="11.42578125" defaultRowHeight="15"/>
  <cols>
    <col min="1" max="1" width="5.85546875" style="10" customWidth="1"/>
    <col min="2" max="4" width="7.85546875" style="10" hidden="1" customWidth="1"/>
    <col min="5" max="5" width="6.28515625" style="10" customWidth="1"/>
    <col min="6" max="6" width="6.140625" style="10" customWidth="1"/>
    <col min="7" max="7" width="7.7109375" style="10" hidden="1" customWidth="1"/>
    <col min="8" max="8" width="22.28515625" style="13" customWidth="1"/>
    <col min="9" max="9" width="12.7109375" style="16" customWidth="1"/>
    <col min="10" max="10" width="14.85546875" style="13" customWidth="1"/>
    <col min="11" max="11" width="8.42578125" style="10" customWidth="1"/>
    <col min="12" max="13" width="8.140625" style="10" hidden="1" customWidth="1"/>
    <col min="14" max="17" width="6.42578125" style="10" hidden="1" customWidth="1"/>
    <col min="18" max="18" width="8.85546875" style="10" hidden="1" customWidth="1"/>
    <col min="19" max="19" width="8.28515625" style="10" hidden="1" customWidth="1"/>
    <col min="20" max="20" width="4" style="11" customWidth="1"/>
    <col min="21" max="21" width="6.42578125" style="10" hidden="1" customWidth="1"/>
    <col min="22" max="22" width="6.28515625" style="11" hidden="1" customWidth="1"/>
    <col min="23" max="23" width="6" style="11" hidden="1" customWidth="1"/>
    <col min="24" max="25" width="7.7109375" style="11" hidden="1" customWidth="1"/>
    <col min="26" max="26" width="22" style="11" hidden="1" customWidth="1"/>
    <col min="27" max="27" width="11.85546875" style="11" hidden="1" customWidth="1"/>
    <col min="28" max="28" width="20.140625" style="11" hidden="1" customWidth="1"/>
    <col min="29" max="29" width="8.42578125" style="11" hidden="1" customWidth="1"/>
    <col min="30" max="32" width="8.28515625" style="11" hidden="1" customWidth="1"/>
    <col min="33" max="36" width="8.42578125" style="11" hidden="1" customWidth="1"/>
    <col min="37" max="37" width="8.42578125" style="10" hidden="1" customWidth="1"/>
    <col min="38" max="38" width="4.42578125" style="11" customWidth="1"/>
    <col min="39" max="39" width="6.42578125" style="10" customWidth="1"/>
    <col min="40" max="40" width="5.28515625" style="10" customWidth="1"/>
    <col min="41" max="41" width="7.42578125" style="11" hidden="1" customWidth="1"/>
    <col min="42" max="42" width="20.140625" style="11" customWidth="1"/>
    <col min="43" max="43" width="10.42578125" style="11" customWidth="1"/>
    <col min="44" max="44" width="13" style="13" customWidth="1"/>
    <col min="45" max="45" width="6.7109375" style="11" hidden="1" customWidth="1"/>
    <col min="46" max="46" width="19.7109375" style="11" hidden="1" customWidth="1"/>
    <col min="47" max="47" width="7.140625" style="11" customWidth="1"/>
    <col min="48" max="50" width="7.140625" style="11" hidden="1" customWidth="1"/>
    <col min="51" max="52" width="7.140625" style="10" customWidth="1"/>
    <col min="53" max="53" width="21.7109375" style="11" customWidth="1"/>
    <col min="54" max="57" width="11.42578125" style="11" hidden="1" customWidth="1"/>
    <col min="58" max="16384" width="11.42578125" style="11"/>
  </cols>
  <sheetData>
    <row r="1" spans="1:57" ht="18.75" customHeight="1">
      <c r="A1" s="33" t="s">
        <v>397</v>
      </c>
      <c r="B1" s="33"/>
      <c r="C1" s="33"/>
      <c r="D1" s="33"/>
      <c r="E1" s="3" t="str">
        <f>nbox!$B$1</f>
        <v>"Žemaitijos taurės" IV etapas</v>
      </c>
      <c r="I1" s="10"/>
      <c r="U1" s="10">
        <v>4</v>
      </c>
      <c r="V1" s="3" t="str">
        <f>E1</f>
        <v>"Žemaitijos taurės" IV etapas</v>
      </c>
      <c r="Y1" s="10"/>
      <c r="Z1" s="13"/>
      <c r="AA1" s="10"/>
      <c r="AB1" s="13"/>
      <c r="AC1" s="10"/>
      <c r="AD1" s="10"/>
      <c r="AE1" s="10"/>
      <c r="AF1" s="10"/>
      <c r="AG1" s="10"/>
      <c r="AH1" s="10"/>
      <c r="AI1" s="10"/>
      <c r="AJ1" s="10"/>
      <c r="AN1" s="3" t="str">
        <f>E1</f>
        <v>"Žemaitijos taurės" IV etapas</v>
      </c>
    </row>
    <row r="2" spans="1:57" ht="16.5" customHeight="1">
      <c r="A2" s="33" t="s">
        <v>567</v>
      </c>
      <c r="B2" s="34"/>
      <c r="C2" s="34"/>
      <c r="D2" s="34"/>
      <c r="E2" s="358" t="e">
        <f>IF(ISBLANK(A3)," ",VLOOKUP(A3,diena,2))</f>
        <v>#NAME?</v>
      </c>
      <c r="F2" s="358"/>
      <c r="G2" s="358"/>
      <c r="H2" s="358"/>
      <c r="I2" s="41" t="str">
        <f>nbox!$E$1</f>
        <v>Klaipėda, Lengvosios atletikos maniežas</v>
      </c>
      <c r="J2" s="11"/>
      <c r="U2" s="10">
        <v>3</v>
      </c>
      <c r="V2" s="358" t="e">
        <f>E2</f>
        <v>#NAME?</v>
      </c>
      <c r="W2" s="358"/>
      <c r="X2" s="358"/>
      <c r="Y2" s="358"/>
      <c r="Z2" s="358"/>
      <c r="AA2" s="41" t="str">
        <f>I2</f>
        <v>Klaipėda, Lengvosios atletikos maniežas</v>
      </c>
      <c r="AC2" s="10"/>
      <c r="AD2" s="10"/>
      <c r="AE2" s="10"/>
      <c r="AF2" s="10"/>
      <c r="AG2" s="10"/>
      <c r="AH2" s="10"/>
      <c r="AI2" s="10"/>
      <c r="AJ2" s="10"/>
      <c r="AN2" s="358" t="e">
        <f>E2</f>
        <v>#NAME?</v>
      </c>
      <c r="AO2" s="358"/>
      <c r="AP2" s="358"/>
      <c r="AQ2" s="41" t="str">
        <f>I2</f>
        <v>Klaipėda, Lengvosios atletikos maniežas</v>
      </c>
    </row>
    <row r="3" spans="1:57">
      <c r="A3" s="33">
        <v>2</v>
      </c>
      <c r="E3" s="33"/>
      <c r="F3" s="53"/>
      <c r="G3" s="11"/>
      <c r="H3" s="11"/>
      <c r="I3" s="10"/>
      <c r="U3" s="10">
        <v>1</v>
      </c>
      <c r="V3" s="10"/>
      <c r="W3" s="10"/>
      <c r="X3" s="53"/>
      <c r="AA3" s="10"/>
      <c r="AB3" s="13"/>
      <c r="AC3" s="10"/>
      <c r="AD3" s="10"/>
      <c r="AE3" s="10"/>
      <c r="AF3" s="10"/>
      <c r="AG3" s="10"/>
      <c r="AH3" s="10"/>
      <c r="AI3" s="10"/>
      <c r="AJ3" s="10"/>
    </row>
    <row r="4" spans="1:57" ht="18.75" customHeight="1">
      <c r="A4" s="33">
        <v>4</v>
      </c>
      <c r="B4" s="33"/>
      <c r="C4" s="33"/>
      <c r="D4" s="33"/>
      <c r="E4" s="33"/>
      <c r="G4" s="19" t="str">
        <f>CONCATENATE(G7,G5)</f>
        <v>in_200m v</v>
      </c>
      <c r="H4" s="3" t="e">
        <f>IF(ISBLANK(A2)," ",VLOOKUP(G5,rngt,2,FALSE))</f>
        <v>#NAME?</v>
      </c>
      <c r="I4" s="10"/>
      <c r="U4" s="10">
        <v>2</v>
      </c>
      <c r="V4" s="33"/>
      <c r="W4" s="33"/>
      <c r="X4" s="10"/>
      <c r="Y4" s="10"/>
      <c r="Z4" s="3" t="e">
        <f>H4</f>
        <v>#NAME?</v>
      </c>
      <c r="AA4" s="10"/>
      <c r="AB4" s="13"/>
      <c r="AC4" s="10"/>
      <c r="AD4" s="10"/>
      <c r="AE4" s="10"/>
      <c r="AF4" s="10"/>
      <c r="AG4" s="10"/>
      <c r="AH4" s="10"/>
      <c r="AI4" s="10"/>
      <c r="AJ4" s="10"/>
      <c r="AM4" s="33" t="s">
        <v>164</v>
      </c>
      <c r="AP4" s="54" t="e">
        <f>H4</f>
        <v>#NAME?</v>
      </c>
    </row>
    <row r="5" spans="1:57" ht="13.5" customHeight="1">
      <c r="A5" s="29" t="e">
        <f>IF(ISBLANK(A1)," ",VLOOKUP(A1,time,2,FALSE))</f>
        <v>#NAME?</v>
      </c>
      <c r="G5" s="10" t="str">
        <f>CONCATENATE(A1," ",A2)</f>
        <v>200m v</v>
      </c>
      <c r="H5" s="3"/>
      <c r="I5" s="10"/>
      <c r="V5" s="10"/>
      <c r="W5" s="10"/>
      <c r="X5" s="10"/>
      <c r="Y5" s="10"/>
      <c r="Z5" s="3"/>
      <c r="AA5" s="10"/>
      <c r="AB5" s="13"/>
      <c r="AC5" s="10"/>
      <c r="AD5" s="10"/>
      <c r="AE5" s="10"/>
      <c r="AF5" s="10"/>
      <c r="AG5" s="10"/>
      <c r="AH5" s="10"/>
      <c r="AI5" s="10"/>
      <c r="AJ5" s="10"/>
    </row>
    <row r="6" spans="1:57" ht="17.25" customHeight="1">
      <c r="A6" s="33">
        <v>1</v>
      </c>
      <c r="B6" s="33"/>
      <c r="C6" s="33"/>
      <c r="D6" s="33"/>
      <c r="E6" s="33"/>
      <c r="G6" s="36" t="e">
        <f>IF(ISBLANK(A6)," ",VLOOKUP(A6,beg,2,FALSE))</f>
        <v>#NAME?</v>
      </c>
      <c r="H6" s="3" t="e">
        <f>IF(ISBLANK(A6)," ",CONCATENATE(G6," ",$A$4))</f>
        <v>#NAME?</v>
      </c>
      <c r="I6" s="356"/>
      <c r="J6" s="356"/>
      <c r="K6" s="46"/>
      <c r="L6" s="46"/>
      <c r="M6" s="46"/>
      <c r="N6" s="46"/>
      <c r="O6" s="46"/>
      <c r="P6" s="46"/>
      <c r="Q6" s="46"/>
      <c r="R6" s="46"/>
      <c r="V6" s="33" t="s">
        <v>392</v>
      </c>
      <c r="W6" s="56">
        <v>3.8194444444444399E-2</v>
      </c>
      <c r="X6" s="10"/>
      <c r="Z6" s="3" t="e">
        <f>IF(ISBLANK(V6)," ",VLOOKUP(V6,beg,2,FALSE))</f>
        <v>#NAME?</v>
      </c>
      <c r="AA6" s="356">
        <f>I6</f>
        <v>0</v>
      </c>
      <c r="AB6" s="356"/>
      <c r="AC6" s="46">
        <f>K6</f>
        <v>0</v>
      </c>
      <c r="AD6" s="10"/>
      <c r="AE6" s="10"/>
      <c r="AF6" s="10"/>
      <c r="AG6" s="10"/>
      <c r="AH6" s="10"/>
      <c r="AI6" s="10"/>
      <c r="AJ6" s="10"/>
      <c r="AP6" s="3" t="e">
        <f>VLOOKUP(AM4,beg,2,FALSE)</f>
        <v>#NAME?</v>
      </c>
      <c r="AS6" s="19"/>
      <c r="AT6" s="19">
        <f>I6</f>
        <v>0</v>
      </c>
      <c r="AU6" s="46">
        <f>K6</f>
        <v>0</v>
      </c>
    </row>
    <row r="7" spans="1:57" ht="15.75" customHeight="1">
      <c r="A7" s="33"/>
      <c r="B7" s="33"/>
      <c r="C7" s="33"/>
      <c r="D7" s="33"/>
      <c r="E7" s="19" t="s">
        <v>107</v>
      </c>
      <c r="F7" s="52" t="e">
        <f>IF(ISBLANK($A$1)," ",VLOOKUP(G5,stm,2,FALSE))</f>
        <v>#NAME?</v>
      </c>
      <c r="G7" s="11" t="str">
        <f>nbox!$D$3</f>
        <v>in_</v>
      </c>
      <c r="I7" s="356"/>
      <c r="J7" s="356"/>
      <c r="K7" s="46"/>
      <c r="L7" s="46"/>
      <c r="M7" s="46"/>
      <c r="N7" s="46"/>
      <c r="O7" s="46"/>
      <c r="P7" s="46"/>
      <c r="Q7" s="46"/>
      <c r="R7" s="46"/>
      <c r="V7" s="19" t="s">
        <v>107</v>
      </c>
      <c r="W7" s="52" t="e">
        <f>F7+W6</f>
        <v>#NAME?</v>
      </c>
      <c r="Y7" s="10"/>
      <c r="Z7" s="13"/>
      <c r="AA7" s="356">
        <f>I7</f>
        <v>0</v>
      </c>
      <c r="AB7" s="356"/>
      <c r="AC7" s="46">
        <f>K7</f>
        <v>0</v>
      </c>
      <c r="AD7" s="10"/>
      <c r="AE7" s="10"/>
      <c r="AF7" s="10"/>
      <c r="AG7" s="10"/>
      <c r="AH7" s="10"/>
      <c r="AI7" s="10"/>
      <c r="AJ7" s="10"/>
      <c r="AR7" s="357">
        <f>I7</f>
        <v>0</v>
      </c>
      <c r="AS7" s="357"/>
      <c r="AT7" s="357"/>
      <c r="AU7" s="46">
        <f>K7</f>
        <v>0</v>
      </c>
    </row>
    <row r="8" spans="1:57" ht="15.75" customHeight="1">
      <c r="A8" s="35" t="s">
        <v>274</v>
      </c>
      <c r="B8" s="39" t="s">
        <v>275</v>
      </c>
      <c r="C8" s="39" t="s">
        <v>276</v>
      </c>
      <c r="D8" s="39" t="s">
        <v>236</v>
      </c>
      <c r="E8" s="57" t="s">
        <v>277</v>
      </c>
      <c r="F8" s="57" t="s">
        <v>278</v>
      </c>
      <c r="G8" s="39" t="s">
        <v>279</v>
      </c>
      <c r="H8" s="58" t="s">
        <v>560</v>
      </c>
      <c r="I8" s="43" t="s">
        <v>570</v>
      </c>
      <c r="J8" s="58" t="s">
        <v>280</v>
      </c>
      <c r="K8" s="57" t="s">
        <v>281</v>
      </c>
      <c r="L8" s="57" t="s">
        <v>282</v>
      </c>
      <c r="M8" s="57" t="s">
        <v>283</v>
      </c>
      <c r="N8" s="39"/>
      <c r="O8" s="39"/>
      <c r="P8" s="39"/>
      <c r="Q8" s="39"/>
      <c r="R8" s="39" t="s">
        <v>284</v>
      </c>
      <c r="S8" s="35" t="s">
        <v>285</v>
      </c>
      <c r="U8" s="35" t="s">
        <v>274</v>
      </c>
      <c r="V8" s="57" t="s">
        <v>277</v>
      </c>
      <c r="W8" s="35" t="s">
        <v>278</v>
      </c>
      <c r="X8" s="39" t="s">
        <v>286</v>
      </c>
      <c r="Y8" s="39" t="s">
        <v>279</v>
      </c>
      <c r="Z8" s="58" t="s">
        <v>560</v>
      </c>
      <c r="AA8" s="43" t="s">
        <v>570</v>
      </c>
      <c r="AB8" s="58" t="s">
        <v>280</v>
      </c>
      <c r="AC8" s="35" t="s">
        <v>287</v>
      </c>
      <c r="AD8" s="57" t="s">
        <v>281</v>
      </c>
      <c r="AE8" s="39" t="s">
        <v>282</v>
      </c>
      <c r="AF8" s="39" t="s">
        <v>283</v>
      </c>
      <c r="AG8" s="39"/>
      <c r="AH8" s="39"/>
      <c r="AI8" s="39"/>
      <c r="AJ8" s="39"/>
      <c r="AK8" s="35" t="s">
        <v>284</v>
      </c>
      <c r="AM8" s="35" t="s">
        <v>274</v>
      </c>
      <c r="AN8" s="35" t="s">
        <v>278</v>
      </c>
      <c r="AO8" s="39" t="s">
        <v>279</v>
      </c>
      <c r="AP8" s="58" t="s">
        <v>560</v>
      </c>
      <c r="AQ8" s="43" t="s">
        <v>570</v>
      </c>
      <c r="AR8" s="58" t="s">
        <v>280</v>
      </c>
      <c r="AS8" s="58" t="s">
        <v>563</v>
      </c>
      <c r="AT8" s="58" t="s">
        <v>564</v>
      </c>
      <c r="AU8" s="35" t="s">
        <v>281</v>
      </c>
      <c r="AV8" s="35" t="s">
        <v>288</v>
      </c>
      <c r="AW8" s="39" t="s">
        <v>183</v>
      </c>
      <c r="AX8" s="35" t="s">
        <v>284</v>
      </c>
      <c r="AY8" s="35" t="s">
        <v>100</v>
      </c>
      <c r="AZ8" s="35" t="s">
        <v>289</v>
      </c>
      <c r="BA8" s="31" t="s">
        <v>565</v>
      </c>
      <c r="BB8" s="59" t="str">
        <f>$G$5</f>
        <v>200m v</v>
      </c>
    </row>
    <row r="9" spans="1:57" ht="16.5" customHeight="1">
      <c r="A9" s="5" t="str">
        <f>IF(ISBLANK(K9),"",RANK(K9,$K$9:$K$12,1))</f>
        <v/>
      </c>
      <c r="B9" s="5" t="str">
        <f>IF(ISBLANK(K9)," ",RANK(K9,$K$9:$K$68,1))</f>
        <v xml:space="preserve"> </v>
      </c>
      <c r="C9" s="5" t="str">
        <f>IF(ISBLANK(K9)," ",CONCATENATE(D9,"/",A9))</f>
        <v xml:space="preserve"> </v>
      </c>
      <c r="D9" s="5">
        <f>$A$6</f>
        <v>1</v>
      </c>
      <c r="E9" s="5">
        <v>1</v>
      </c>
      <c r="F9" s="5"/>
      <c r="G9" s="5" t="str">
        <f>IF(ISBLANK(F9)," ",CONCATENATE($A$2,F9))</f>
        <v xml:space="preserve"> </v>
      </c>
      <c r="H9" s="47" t="str">
        <f>IF(ISBLANK(F9),"",VLOOKUP(G9,id,2,FALSE))</f>
        <v/>
      </c>
      <c r="I9" s="45" t="str">
        <f>IF(ISBLANK(F9)," ",VLOOKUP(G9,id,3,FALSE))</f>
        <v xml:space="preserve"> </v>
      </c>
      <c r="J9" s="47" t="str">
        <f>IF(ISBLANK(F9)," ",VLOOKUP(G9,id,4,FALSE))</f>
        <v xml:space="preserve"> </v>
      </c>
      <c r="K9" s="38"/>
      <c r="L9" s="38"/>
      <c r="M9" s="38"/>
      <c r="N9" s="38" t="str">
        <f>IF(ISBLANK(K9)," ",IF(K9=L9,"="," "))</f>
        <v xml:space="preserve"> </v>
      </c>
      <c r="O9" s="38" t="str">
        <f>IF(ISBLANK(K9)," ",IF(K9&lt;=L9,"SB"," "))</f>
        <v xml:space="preserve"> </v>
      </c>
      <c r="P9" s="38" t="str">
        <f>IF(ISBLANK(K9)," ",IF(K9=M9,"="," "))</f>
        <v xml:space="preserve"> </v>
      </c>
      <c r="Q9" s="38" t="str">
        <f>IF(ISBLANK(K9)," ",IF(K9&lt;=M9,"PB"," "))</f>
        <v xml:space="preserve"> </v>
      </c>
      <c r="R9" s="37" t="str">
        <f>IF(ISBLANK(K9)," ",CONCATENATE(N9,O9,P9,Q9))</f>
        <v xml:space="preserve"> </v>
      </c>
      <c r="S9" s="38" t="str">
        <f>IF(B9&lt;=4,"Fin"," ")</f>
        <v xml:space="preserve"> </v>
      </c>
      <c r="U9" s="5" t="e">
        <f>IF(ISBLANK(AD9),"",RANK(AD9,$AD$9:$AD$12,1))</f>
        <v>#N/A</v>
      </c>
      <c r="V9" s="5">
        <v>1</v>
      </c>
      <c r="W9" s="5" t="e">
        <f>IF(ISBLANK(V9),"",VLOOKUP(X9,$B$9:$T$100,5,FALSE))</f>
        <v>#N/A</v>
      </c>
      <c r="X9" s="5">
        <f>U1</f>
        <v>4</v>
      </c>
      <c r="Y9" s="5" t="e">
        <f>IF(ISBLANK(V9)," ",CONCATENATE($A$2,W9))</f>
        <v>#N/A</v>
      </c>
      <c r="Z9" s="47" t="e">
        <f>IF(ISBLANK(V9),"",VLOOKUP(Y9,id,2,FALSE))</f>
        <v>#N/A</v>
      </c>
      <c r="AA9" s="45" t="e">
        <f>IF(ISBLANK(V9)," ",VLOOKUP(Y9,id,3,FALSE))</f>
        <v>#N/A</v>
      </c>
      <c r="AB9" s="47" t="e">
        <f>IF(ISBLANK(V9)," ",VLOOKUP(Y9,id,4,FALSE))</f>
        <v>#N/A</v>
      </c>
      <c r="AC9" s="38" t="e">
        <f>IF(ISBLANK(V9)," ",VLOOKUP(X9,$B$9:$T$100,10,FALSE))</f>
        <v>#N/A</v>
      </c>
      <c r="AD9" s="38" t="e">
        <f>AC9</f>
        <v>#N/A</v>
      </c>
      <c r="AE9" s="38" t="e">
        <f>IF(ISBLANK(V9)," ",VLOOKUP(X9,rzsdfam,11,FALSE))</f>
        <v>#NAME?</v>
      </c>
      <c r="AF9" s="38" t="e">
        <f>IF(ISBLANK(V9)," ",VLOOKUP(X9,rzsdfam,12,FALSE))</f>
        <v>#NAME?</v>
      </c>
      <c r="AG9" s="38" t="e">
        <f>IF(ISBLANK(AD9)," ",IF(AD9=AE9,"="," "))</f>
        <v>#N/A</v>
      </c>
      <c r="AH9" s="38" t="e">
        <f>IF(ISBLANK(AD9)," ",IF(AD9&lt;=AE9,"SB"," "))</f>
        <v>#N/A</v>
      </c>
      <c r="AI9" s="38" t="e">
        <f>IF(ISBLANK(AD9)," ",IF(AD9=AF9,"="," "))</f>
        <v>#N/A</v>
      </c>
      <c r="AJ9" s="38" t="e">
        <f>IF(ISBLANK(AD9)," ",IF(AD9&lt;=AF9,"PB"," "))</f>
        <v>#N/A</v>
      </c>
      <c r="AK9" s="38" t="e">
        <f>IF(ISBLANK(AD9)," ",CONCATENATE(AG9,AH9,AI9,AJ9))</f>
        <v>#N/A</v>
      </c>
      <c r="AM9" s="10">
        <v>1</v>
      </c>
      <c r="AN9" s="10" t="e">
        <f>IF(ISBLANK(AM9)," ",VLOOKUP(AM9,$U$9:$AD$12,3,FALSE))</f>
        <v>#N/A</v>
      </c>
      <c r="AO9" s="10" t="e">
        <f t="shared" ref="AO9:AO40" si="0">IF(ISBLANK(AM9)," ",CONCATENATE($A$2,AN9))</f>
        <v>#N/A</v>
      </c>
      <c r="AP9" s="13" t="e">
        <f t="shared" ref="AP9:AP40" si="1">IF(ISBLANK(AM9),"",VLOOKUP(AO9,id,2,FALSE))</f>
        <v>#N/A</v>
      </c>
      <c r="AQ9" s="16" t="e">
        <f t="shared" ref="AQ9:AQ40" si="2">IF(ISBLANK(AM9)," ",VLOOKUP(AO9,id,3,FALSE))</f>
        <v>#N/A</v>
      </c>
      <c r="AR9" s="13" t="e">
        <f t="shared" ref="AR9:AR40" si="3">IF(ISBLANK(AM9)," ",VLOOKUP(AO9,id,4,FALSE))</f>
        <v>#N/A</v>
      </c>
      <c r="AS9" s="13" t="e">
        <f t="shared" ref="AS9:AS40" si="4">IF(ISBLANK(AM9)," ",VLOOKUP(AO9,id,5,FALSE))</f>
        <v>#N/A</v>
      </c>
      <c r="AT9" s="13" t="e">
        <f t="shared" ref="AT9:AT40" si="5">IF(ISBLANK(AM9)," ",VLOOKUP(AO9,id,6,FALSE))</f>
        <v>#N/A</v>
      </c>
      <c r="AU9" s="46" t="e">
        <f>IF(ISBLANK(AM9)," ",VLOOKUP(AM9,$U$9:$AD$12,9,FALSE))</f>
        <v>#N/A</v>
      </c>
      <c r="AV9" s="46" t="e">
        <f>IF(ISBLANK(AM9)," ",VLOOKUP(AM9,$U$9:$AD$12,10,FALSE))</f>
        <v>#N/A</v>
      </c>
      <c r="AW9" s="46" t="e">
        <f t="shared" ref="AW9:AW40" si="6">IF(ISBLANK(AM9)," ",MIN(AU9:AV9))</f>
        <v>#N/A</v>
      </c>
      <c r="AX9" s="46" t="e">
        <f t="shared" ref="AX9:AX40" si="7">IF(ISBLANK(AM9)," ",VLOOKUP(AM9,rzsdfam,17,FALSE))</f>
        <v>#NAME?</v>
      </c>
      <c r="AY9" s="10" t="e">
        <f t="shared" ref="AY9:AY40" si="8">IF(ISBLANK(AM9)," ",VLOOKUP(AW9,$BC$10:$BD$17,2,1))</f>
        <v>#N/A</v>
      </c>
      <c r="BA9" s="13" t="e">
        <f t="shared" ref="BA9:BA40" si="9">IF(ISBLANK(AM9)," ",VLOOKUP(AO9,id,7,FALSE))</f>
        <v>#N/A</v>
      </c>
      <c r="BB9" s="55" t="s">
        <v>98</v>
      </c>
      <c r="BC9" s="55" t="s">
        <v>99</v>
      </c>
      <c r="BD9" s="55" t="s">
        <v>100</v>
      </c>
    </row>
    <row r="10" spans="1:57">
      <c r="A10" s="7" t="str">
        <f>IF(ISBLANK(K10),"",RANK(K10,$K$9:$K$12,1))</f>
        <v/>
      </c>
      <c r="B10" s="7" t="str">
        <f>IF(ISBLANK(K10)," ",RANK(K10,$K$9:$K$68,1))</f>
        <v xml:space="preserve"> </v>
      </c>
      <c r="C10" s="5" t="str">
        <f>IF(ISBLANK(K10)," ",CONCATENATE(D10,"/",A10))</f>
        <v xml:space="preserve"> </v>
      </c>
      <c r="D10" s="5">
        <f>$A$6</f>
        <v>1</v>
      </c>
      <c r="E10" s="7">
        <v>2</v>
      </c>
      <c r="F10" s="7"/>
      <c r="G10" s="7" t="str">
        <f>IF(ISBLANK(F10)," ",CONCATENATE($A$2,F10))</f>
        <v xml:space="preserve"> </v>
      </c>
      <c r="H10" s="47" t="str">
        <f>IF(ISBLANK(F10),"",VLOOKUP(G10,id,2,FALSE))</f>
        <v/>
      </c>
      <c r="I10" s="45" t="str">
        <f>IF(ISBLANK(F10)," ",VLOOKUP(G10,id,3,FALSE))</f>
        <v xml:space="preserve"> </v>
      </c>
      <c r="J10" s="47" t="str">
        <f>IF(ISBLANK(F10)," ",VLOOKUP(G10,id,4,FALSE))</f>
        <v xml:space="preserve"> </v>
      </c>
      <c r="K10" s="44"/>
      <c r="L10" s="44"/>
      <c r="M10" s="44"/>
      <c r="N10" s="38" t="str">
        <f>IF(ISBLANK(K10)," ",IF(K10=L10,"="," "))</f>
        <v xml:space="preserve"> </v>
      </c>
      <c r="O10" s="38" t="str">
        <f>IF(ISBLANK(K10)," ",IF(K10&lt;=L10,"SB"," "))</f>
        <v xml:space="preserve"> </v>
      </c>
      <c r="P10" s="38" t="str">
        <f>IF(ISBLANK(K10)," ",IF(K10=M10,"="," "))</f>
        <v xml:space="preserve"> </v>
      </c>
      <c r="Q10" s="38" t="str">
        <f>IF(ISBLANK(K10)," ",IF(K10&lt;=M10,"PB"," "))</f>
        <v xml:space="preserve"> </v>
      </c>
      <c r="R10" s="37" t="str">
        <f>IF(ISBLANK(K10)," ",CONCATENATE(N10,O10,P10,Q10))</f>
        <v xml:space="preserve"> </v>
      </c>
      <c r="S10" s="44" t="str">
        <f>IF(B10&lt;=4,"Fin"," ")</f>
        <v xml:space="preserve"> </v>
      </c>
      <c r="U10" s="5" t="e">
        <f>IF(ISBLANK(AD10),"",RANK(AD10,$AD$9:$AD$12,1))</f>
        <v>#N/A</v>
      </c>
      <c r="V10" s="7">
        <v>2</v>
      </c>
      <c r="W10" s="5" t="e">
        <f>IF(ISBLANK(V10),"",VLOOKUP(X10,$B$9:$T$100,5,FALSE))</f>
        <v>#N/A</v>
      </c>
      <c r="X10" s="7">
        <f>U2</f>
        <v>3</v>
      </c>
      <c r="Y10" s="7" t="e">
        <f>IF(ISBLANK(V10)," ",CONCATENATE($A$2,W10))</f>
        <v>#N/A</v>
      </c>
      <c r="Z10" s="47" t="e">
        <f>IF(ISBLANK(V10),"",VLOOKUP(Y10,id,2,FALSE))</f>
        <v>#N/A</v>
      </c>
      <c r="AA10" s="45" t="e">
        <f>IF(ISBLANK(V10)," ",VLOOKUP(Y10,id,3,FALSE))</f>
        <v>#N/A</v>
      </c>
      <c r="AB10" s="47" t="e">
        <f>IF(ISBLANK(V10)," ",VLOOKUP(Y10,id,4,FALSE))</f>
        <v>#N/A</v>
      </c>
      <c r="AC10" s="38" t="e">
        <f>IF(ISBLANK(V10)," ",VLOOKUP(X10,$B$9:$T$100,10,FALSE))</f>
        <v>#N/A</v>
      </c>
      <c r="AD10" s="38" t="e">
        <f>AC10</f>
        <v>#N/A</v>
      </c>
      <c r="AE10" s="38" t="e">
        <f>IF(ISBLANK(V10)," ",VLOOKUP(X10,rzsdfam,11,FALSE))</f>
        <v>#NAME?</v>
      </c>
      <c r="AF10" s="38" t="e">
        <f>IF(ISBLANK(V10)," ",VLOOKUP(X10,rzsdfam,12,FALSE))</f>
        <v>#NAME?</v>
      </c>
      <c r="AG10" s="38" t="e">
        <f>IF(ISBLANK(AD10)," ",IF(AD10=AE10,"="," "))</f>
        <v>#N/A</v>
      </c>
      <c r="AH10" s="38" t="e">
        <f>IF(ISBLANK(AD10)," ",IF(AD10&lt;=AE10,"SB"," "))</f>
        <v>#N/A</v>
      </c>
      <c r="AI10" s="38" t="e">
        <f>IF(ISBLANK(AD10)," ",IF(AD10=AF10,"="," "))</f>
        <v>#N/A</v>
      </c>
      <c r="AJ10" s="38" t="e">
        <f>IF(ISBLANK(AD10)," ",IF(AD10&lt;=AF10,"PB"," "))</f>
        <v>#N/A</v>
      </c>
      <c r="AK10" s="38" t="e">
        <f>IF(ISBLANK(AD10)," ",CONCATENATE(AG10,AH10,AI10,AJ10))</f>
        <v>#N/A</v>
      </c>
      <c r="AM10" s="10">
        <v>2</v>
      </c>
      <c r="AN10" s="10" t="e">
        <f>IF(ISBLANK(AM10)," ",VLOOKUP(AM10,$U$9:$AD$12,3,FALSE))</f>
        <v>#N/A</v>
      </c>
      <c r="AO10" s="10" t="e">
        <f t="shared" si="0"/>
        <v>#N/A</v>
      </c>
      <c r="AP10" s="13" t="e">
        <f t="shared" si="1"/>
        <v>#N/A</v>
      </c>
      <c r="AQ10" s="16" t="e">
        <f t="shared" si="2"/>
        <v>#N/A</v>
      </c>
      <c r="AR10" s="13" t="e">
        <f t="shared" si="3"/>
        <v>#N/A</v>
      </c>
      <c r="AS10" s="13" t="e">
        <f t="shared" si="4"/>
        <v>#N/A</v>
      </c>
      <c r="AT10" s="13" t="e">
        <f t="shared" si="5"/>
        <v>#N/A</v>
      </c>
      <c r="AU10" s="46" t="e">
        <f>IF(ISBLANK(AM10)," ",VLOOKUP(AM10,$U$9:$AD$12,9,FALSE))</f>
        <v>#N/A</v>
      </c>
      <c r="AV10" s="46" t="e">
        <f>IF(ISBLANK(AM10)," ",VLOOKUP(AM10,$U$9:$AD$12,10,FALSE))</f>
        <v>#N/A</v>
      </c>
      <c r="AW10" s="46" t="e">
        <f t="shared" si="6"/>
        <v>#N/A</v>
      </c>
      <c r="AX10" s="46" t="e">
        <f t="shared" si="7"/>
        <v>#NAME?</v>
      </c>
      <c r="AY10" s="10" t="e">
        <f t="shared" si="8"/>
        <v>#N/A</v>
      </c>
      <c r="BA10" s="13" t="e">
        <f t="shared" si="9"/>
        <v>#N/A</v>
      </c>
      <c r="BB10" s="30" t="str">
        <f t="shared" ref="BB10:BB19" si="10">CONCATENATE($BB$8,BE10)</f>
        <v>200m v1</v>
      </c>
      <c r="BC10" s="40" t="e">
        <f t="shared" ref="BC10:BC19" si="11">VLOOKUP(BB10,kvli,2,FALSE)</f>
        <v>#NAME?</v>
      </c>
      <c r="BD10" s="49" t="s">
        <v>102</v>
      </c>
      <c r="BE10" s="51">
        <v>1</v>
      </c>
    </row>
    <row r="11" spans="1:57">
      <c r="A11" s="7" t="str">
        <f>IF(ISBLANK(K11),"",RANK(K11,$K$9:$K$12,1))</f>
        <v/>
      </c>
      <c r="B11" s="7" t="str">
        <f>IF(ISBLANK(K11)," ",RANK(K11,$K$9:$K$68,1))</f>
        <v xml:space="preserve"> </v>
      </c>
      <c r="C11" s="5" t="str">
        <f>IF(ISBLANK(K11)," ",CONCATENATE(D11,"/",A11))</f>
        <v xml:space="preserve"> </v>
      </c>
      <c r="D11" s="5">
        <f>$A$6</f>
        <v>1</v>
      </c>
      <c r="E11" s="7">
        <v>3</v>
      </c>
      <c r="F11" s="7"/>
      <c r="G11" s="7" t="str">
        <f>IF(ISBLANK(F11)," ",CONCATENATE($A$2,F11))</f>
        <v xml:space="preserve"> </v>
      </c>
      <c r="H11" s="47" t="str">
        <f>IF(ISBLANK(F11),"",VLOOKUP(G11,id,2,FALSE))</f>
        <v/>
      </c>
      <c r="I11" s="45" t="str">
        <f>IF(ISBLANK(F11)," ",VLOOKUP(G11,id,3,FALSE))</f>
        <v xml:space="preserve"> </v>
      </c>
      <c r="J11" s="47" t="str">
        <f>IF(ISBLANK(F11)," ",VLOOKUP(G11,id,4,FALSE))</f>
        <v xml:space="preserve"> </v>
      </c>
      <c r="K11" s="44"/>
      <c r="L11" s="44"/>
      <c r="M11" s="44"/>
      <c r="N11" s="38" t="str">
        <f>IF(ISBLANK(K11)," ",IF(K11=L11,"="," "))</f>
        <v xml:space="preserve"> </v>
      </c>
      <c r="O11" s="38" t="str">
        <f>IF(ISBLANK(K11)," ",IF(K11&lt;=L11,"SB"," "))</f>
        <v xml:space="preserve"> </v>
      </c>
      <c r="P11" s="38" t="str">
        <f>IF(ISBLANK(K11)," ",IF(K11=M11,"="," "))</f>
        <v xml:space="preserve"> </v>
      </c>
      <c r="Q11" s="38" t="str">
        <f>IF(ISBLANK(K11)," ",IF(K11&lt;=M11,"PB"," "))</f>
        <v xml:space="preserve"> </v>
      </c>
      <c r="R11" s="37" t="str">
        <f>IF(ISBLANK(K11)," ",CONCATENATE(N11,O11,P11,Q11))</f>
        <v xml:space="preserve"> </v>
      </c>
      <c r="S11" s="44" t="str">
        <f>IF(B11&lt;=4,"Fin"," ")</f>
        <v xml:space="preserve"> </v>
      </c>
      <c r="U11" s="5" t="e">
        <f>IF(ISBLANK(AD11),"",RANK(AD11,$AD$9:$AD$12,1))</f>
        <v>#N/A</v>
      </c>
      <c r="V11" s="7">
        <v>3</v>
      </c>
      <c r="W11" s="5" t="e">
        <f>IF(ISBLANK(V11),"",VLOOKUP(X11,$B$9:$T$100,5,FALSE))</f>
        <v>#N/A</v>
      </c>
      <c r="X11" s="7">
        <f>U3</f>
        <v>1</v>
      </c>
      <c r="Y11" s="7" t="e">
        <f>IF(ISBLANK(V11)," ",CONCATENATE($A$2,W11))</f>
        <v>#N/A</v>
      </c>
      <c r="Z11" s="47" t="e">
        <f>IF(ISBLANK(V11),"",VLOOKUP(Y11,id,2,FALSE))</f>
        <v>#N/A</v>
      </c>
      <c r="AA11" s="45" t="e">
        <f>IF(ISBLANK(V11)," ",VLOOKUP(Y11,id,3,FALSE))</f>
        <v>#N/A</v>
      </c>
      <c r="AB11" s="47" t="e">
        <f>IF(ISBLANK(V11)," ",VLOOKUP(Y11,id,4,FALSE))</f>
        <v>#N/A</v>
      </c>
      <c r="AC11" s="38" t="e">
        <f>IF(ISBLANK(V11)," ",VLOOKUP(X11,$B$9:$T$100,10,FALSE))</f>
        <v>#N/A</v>
      </c>
      <c r="AD11" s="38" t="e">
        <f>AC11</f>
        <v>#N/A</v>
      </c>
      <c r="AE11" s="38" t="e">
        <f>IF(ISBLANK(V11)," ",VLOOKUP(X11,rzsdfam,11,FALSE))</f>
        <v>#NAME?</v>
      </c>
      <c r="AF11" s="38" t="e">
        <f>IF(ISBLANK(V11)," ",VLOOKUP(X11,rzsdfam,12,FALSE))</f>
        <v>#NAME?</v>
      </c>
      <c r="AG11" s="38" t="e">
        <f>IF(ISBLANK(AD11)," ",IF(AD11=AE11,"="," "))</f>
        <v>#N/A</v>
      </c>
      <c r="AH11" s="38" t="e">
        <f>IF(ISBLANK(AD11)," ",IF(AD11&lt;=AE11,"SB"," "))</f>
        <v>#N/A</v>
      </c>
      <c r="AI11" s="38" t="e">
        <f>IF(ISBLANK(AD11)," ",IF(AD11=AF11,"="," "))</f>
        <v>#N/A</v>
      </c>
      <c r="AJ11" s="38" t="e">
        <f>IF(ISBLANK(AD11)," ",IF(AD11&lt;=AF11,"PB"," "))</f>
        <v>#N/A</v>
      </c>
      <c r="AK11" s="38" t="e">
        <f>IF(ISBLANK(AD11)," ",CONCATENATE(AG11,AH11,AI11,AJ11))</f>
        <v>#N/A</v>
      </c>
      <c r="AM11" s="10">
        <v>3</v>
      </c>
      <c r="AN11" s="10" t="e">
        <f>IF(ISBLANK(AM11)," ",VLOOKUP(AM11,$U$9:$AD$12,3,FALSE))</f>
        <v>#N/A</v>
      </c>
      <c r="AO11" s="10" t="e">
        <f t="shared" si="0"/>
        <v>#N/A</v>
      </c>
      <c r="AP11" s="13" t="e">
        <f t="shared" si="1"/>
        <v>#N/A</v>
      </c>
      <c r="AQ11" s="16" t="e">
        <f t="shared" si="2"/>
        <v>#N/A</v>
      </c>
      <c r="AR11" s="13" t="e">
        <f t="shared" si="3"/>
        <v>#N/A</v>
      </c>
      <c r="AS11" s="13" t="e">
        <f t="shared" si="4"/>
        <v>#N/A</v>
      </c>
      <c r="AT11" s="13" t="e">
        <f t="shared" si="5"/>
        <v>#N/A</v>
      </c>
      <c r="AU11" s="46" t="e">
        <f>IF(ISBLANK(AM11)," ",VLOOKUP(AM11,$U$9:$AD$12,9,FALSE))</f>
        <v>#N/A</v>
      </c>
      <c r="AV11" s="46" t="e">
        <f>IF(ISBLANK(AM11)," ",VLOOKUP(AM11,$U$9:$AD$12,10,FALSE))</f>
        <v>#N/A</v>
      </c>
      <c r="AW11" s="46" t="e">
        <f t="shared" si="6"/>
        <v>#N/A</v>
      </c>
      <c r="AX11" s="46" t="e">
        <f t="shared" si="7"/>
        <v>#NAME?</v>
      </c>
      <c r="AY11" s="10" t="e">
        <f t="shared" si="8"/>
        <v>#N/A</v>
      </c>
      <c r="BA11" s="13" t="e">
        <f t="shared" si="9"/>
        <v>#N/A</v>
      </c>
      <c r="BB11" s="30" t="str">
        <f t="shared" si="10"/>
        <v>200m v2</v>
      </c>
      <c r="BC11" s="40" t="e">
        <f t="shared" si="11"/>
        <v>#NAME?</v>
      </c>
      <c r="BD11" s="51" t="s">
        <v>563</v>
      </c>
      <c r="BE11" s="51">
        <v>2</v>
      </c>
    </row>
    <row r="12" spans="1:57">
      <c r="A12" s="7" t="str">
        <f>IF(ISBLANK(K12),"",RANK(K12,$K$9:$K$12,1))</f>
        <v/>
      </c>
      <c r="B12" s="7" t="str">
        <f>IF(ISBLANK(K12)," ",RANK(K12,$K$9:$K$68,1))</f>
        <v xml:space="preserve"> </v>
      </c>
      <c r="C12" s="5" t="str">
        <f>IF(ISBLANK(K12)," ",CONCATENATE(D12,"/",A12))</f>
        <v xml:space="preserve"> </v>
      </c>
      <c r="D12" s="5">
        <f>$A$6</f>
        <v>1</v>
      </c>
      <c r="E12" s="7">
        <v>4</v>
      </c>
      <c r="F12" s="7"/>
      <c r="G12" s="7" t="str">
        <f>IF(ISBLANK(F12)," ",CONCATENATE($A$2,F12))</f>
        <v xml:space="preserve"> </v>
      </c>
      <c r="H12" s="47" t="str">
        <f>IF(ISBLANK(F12),"",VLOOKUP(G12,id,2,FALSE))</f>
        <v/>
      </c>
      <c r="I12" s="45" t="str">
        <f>IF(ISBLANK(F12)," ",VLOOKUP(G12,id,3,FALSE))</f>
        <v xml:space="preserve"> </v>
      </c>
      <c r="J12" s="47" t="str">
        <f>IF(ISBLANK(F12)," ",VLOOKUP(G12,id,4,FALSE))</f>
        <v xml:space="preserve"> </v>
      </c>
      <c r="K12" s="44"/>
      <c r="L12" s="44"/>
      <c r="M12" s="44"/>
      <c r="N12" s="38" t="str">
        <f>IF(ISBLANK(K12)," ",IF(K12=L12,"="," "))</f>
        <v xml:space="preserve"> </v>
      </c>
      <c r="O12" s="38" t="str">
        <f>IF(ISBLANK(K12)," ",IF(K12&lt;=L12,"SB"," "))</f>
        <v xml:space="preserve"> </v>
      </c>
      <c r="P12" s="38" t="str">
        <f>IF(ISBLANK(K12)," ",IF(K12=M12,"="," "))</f>
        <v xml:space="preserve"> </v>
      </c>
      <c r="Q12" s="38" t="str">
        <f>IF(ISBLANK(K12)," ",IF(K12&lt;=M12,"PB"," "))</f>
        <v xml:space="preserve"> </v>
      </c>
      <c r="R12" s="37" t="str">
        <f>IF(ISBLANK(K12)," ",CONCATENATE(N12,O12,P12,Q12))</f>
        <v xml:space="preserve"> </v>
      </c>
      <c r="S12" s="44" t="str">
        <f>IF(B12&lt;=4,"Fin"," ")</f>
        <v xml:space="preserve"> </v>
      </c>
      <c r="U12" s="5" t="e">
        <f>IF(ISBLANK(AD12),"",RANK(AD12,$AD$9:$AD$12,1))</f>
        <v>#N/A</v>
      </c>
      <c r="V12" s="7">
        <v>4</v>
      </c>
      <c r="W12" s="5" t="e">
        <f>IF(ISBLANK(V12),"",VLOOKUP(X12,$B$9:$T$100,5,FALSE))</f>
        <v>#N/A</v>
      </c>
      <c r="X12" s="7">
        <f>U4</f>
        <v>2</v>
      </c>
      <c r="Y12" s="7" t="e">
        <f>IF(ISBLANK(V12)," ",CONCATENATE($A$2,W12))</f>
        <v>#N/A</v>
      </c>
      <c r="Z12" s="47" t="e">
        <f>IF(ISBLANK(V12),"",VLOOKUP(Y12,id,2,FALSE))</f>
        <v>#N/A</v>
      </c>
      <c r="AA12" s="45" t="e">
        <f>IF(ISBLANK(V12)," ",VLOOKUP(Y12,id,3,FALSE))</f>
        <v>#N/A</v>
      </c>
      <c r="AB12" s="47" t="e">
        <f>IF(ISBLANK(V12)," ",VLOOKUP(Y12,id,4,FALSE))</f>
        <v>#N/A</v>
      </c>
      <c r="AC12" s="38" t="e">
        <f>IF(ISBLANK(V12)," ",VLOOKUP(X12,$B$9:$T$100,10,FALSE))</f>
        <v>#N/A</v>
      </c>
      <c r="AD12" s="38" t="e">
        <f>AC12</f>
        <v>#N/A</v>
      </c>
      <c r="AE12" s="38" t="e">
        <f>IF(ISBLANK(V12)," ",VLOOKUP(X12,rzsdfam,11,FALSE))</f>
        <v>#NAME?</v>
      </c>
      <c r="AF12" s="38" t="e">
        <f>IF(ISBLANK(V12)," ",VLOOKUP(X12,rzsdfam,12,FALSE))</f>
        <v>#NAME?</v>
      </c>
      <c r="AG12" s="38" t="e">
        <f>IF(ISBLANK(AD12)," ",IF(AD12=AE12,"="," "))</f>
        <v>#N/A</v>
      </c>
      <c r="AH12" s="38" t="e">
        <f>IF(ISBLANK(AD12)," ",IF(AD12&lt;=AE12,"SB"," "))</f>
        <v>#N/A</v>
      </c>
      <c r="AI12" s="38" t="e">
        <f>IF(ISBLANK(AD12)," ",IF(AD12=AF12,"="," "))</f>
        <v>#N/A</v>
      </c>
      <c r="AJ12" s="38" t="e">
        <f>IF(ISBLANK(AD12)," ",IF(AD12&lt;=AF12,"PB"," "))</f>
        <v>#N/A</v>
      </c>
      <c r="AK12" s="38" t="e">
        <f>IF(ISBLANK(AD12)," ",CONCATENATE(AG12,AH12,AI12,AJ12))</f>
        <v>#N/A</v>
      </c>
      <c r="AM12" s="10">
        <v>4</v>
      </c>
      <c r="AN12" s="10" t="e">
        <f>IF(ISBLANK(AM12)," ",VLOOKUP(AM12,$U$9:$AD$12,3,FALSE))</f>
        <v>#N/A</v>
      </c>
      <c r="AO12" s="10" t="e">
        <f t="shared" si="0"/>
        <v>#N/A</v>
      </c>
      <c r="AP12" s="13" t="e">
        <f t="shared" si="1"/>
        <v>#N/A</v>
      </c>
      <c r="AQ12" s="16" t="e">
        <f t="shared" si="2"/>
        <v>#N/A</v>
      </c>
      <c r="AR12" s="13" t="e">
        <f t="shared" si="3"/>
        <v>#N/A</v>
      </c>
      <c r="AS12" s="13" t="e">
        <f t="shared" si="4"/>
        <v>#N/A</v>
      </c>
      <c r="AT12" s="13" t="e">
        <f t="shared" si="5"/>
        <v>#N/A</v>
      </c>
      <c r="AU12" s="46" t="e">
        <f>IF(ISBLANK(AM12)," ",VLOOKUP(AM12,$U$9:$AD$12,9,FALSE))</f>
        <v>#N/A</v>
      </c>
      <c r="AV12" s="46" t="e">
        <f>IF(ISBLANK(AM12)," ",VLOOKUP(AM12,$U$9:$AD$12,10,FALSE))</f>
        <v>#N/A</v>
      </c>
      <c r="AW12" s="46" t="e">
        <f t="shared" si="6"/>
        <v>#N/A</v>
      </c>
      <c r="AX12" s="46" t="e">
        <f t="shared" si="7"/>
        <v>#NAME?</v>
      </c>
      <c r="AY12" s="10" t="e">
        <f t="shared" si="8"/>
        <v>#N/A</v>
      </c>
      <c r="BA12" s="13" t="e">
        <f t="shared" si="9"/>
        <v>#N/A</v>
      </c>
      <c r="BB12" s="30" t="str">
        <f t="shared" si="10"/>
        <v>200m v3</v>
      </c>
      <c r="BC12" s="40" t="e">
        <f t="shared" si="11"/>
        <v>#NAME?</v>
      </c>
      <c r="BD12" s="51" t="s">
        <v>104</v>
      </c>
      <c r="BE12" s="51">
        <v>3</v>
      </c>
    </row>
    <row r="13" spans="1:57">
      <c r="V13" s="10" t="str">
        <f>IF(ISBLANK(AC13),"",RANK(AC13,$AD$9:$IM$12,1))</f>
        <v/>
      </c>
      <c r="AN13" s="10" t="str">
        <f t="shared" ref="AN13:AN30" si="12">IF(ISBLANK(AM13)," ",VLOOKUP(AM13,$B$9:$T$100,5,FALSE))</f>
        <v xml:space="preserve"> </v>
      </c>
      <c r="AO13" s="10" t="str">
        <f t="shared" si="0"/>
        <v xml:space="preserve"> </v>
      </c>
      <c r="AP13" s="13" t="str">
        <f t="shared" si="1"/>
        <v/>
      </c>
      <c r="AQ13" s="16" t="str">
        <f t="shared" si="2"/>
        <v xml:space="preserve"> </v>
      </c>
      <c r="AR13" s="13" t="str">
        <f t="shared" si="3"/>
        <v xml:space="preserve"> </v>
      </c>
      <c r="AS13" s="13" t="str">
        <f t="shared" si="4"/>
        <v xml:space="preserve"> </v>
      </c>
      <c r="AT13" s="13" t="str">
        <f t="shared" si="5"/>
        <v xml:space="preserve"> </v>
      </c>
      <c r="AU13" s="46" t="str">
        <f t="shared" ref="AU13:AU30" si="13">IF(ISBLANK(AM13)," ",VLOOKUP(AM13,$B$9:$T$100,10,FALSE))</f>
        <v xml:space="preserve"> </v>
      </c>
      <c r="AV13" s="46"/>
      <c r="AW13" s="46" t="str">
        <f t="shared" si="6"/>
        <v xml:space="preserve"> </v>
      </c>
      <c r="AX13" s="46" t="str">
        <f t="shared" si="7"/>
        <v xml:space="preserve"> </v>
      </c>
      <c r="AY13" s="10" t="str">
        <f t="shared" si="8"/>
        <v xml:space="preserve"> </v>
      </c>
      <c r="BA13" s="13" t="str">
        <f t="shared" si="9"/>
        <v xml:space="preserve"> </v>
      </c>
      <c r="BB13" s="30" t="str">
        <f t="shared" si="10"/>
        <v>200m v4</v>
      </c>
      <c r="BC13" s="40" t="e">
        <f t="shared" si="11"/>
        <v>#NAME?</v>
      </c>
      <c r="BD13" s="51" t="s">
        <v>105</v>
      </c>
      <c r="BE13" s="51">
        <v>4</v>
      </c>
    </row>
    <row r="14" spans="1:57" ht="17.25" customHeight="1">
      <c r="A14" s="33">
        <v>2</v>
      </c>
      <c r="B14" s="33"/>
      <c r="C14" s="33"/>
      <c r="D14" s="33"/>
      <c r="E14" s="33"/>
      <c r="G14" s="36" t="e">
        <f>IF(ISBLANK(A14)," ",VLOOKUP(A14,beg,2,FALSE))</f>
        <v>#NAME?</v>
      </c>
      <c r="H14" s="3" t="e">
        <f>IF(ISBLANK(A14)," ",CONCATENATE(G14," ",$A$4))</f>
        <v>#NAME?</v>
      </c>
      <c r="I14" s="10"/>
      <c r="U14" s="33"/>
      <c r="W14" s="33"/>
      <c r="X14" s="10"/>
      <c r="Z14" s="3"/>
      <c r="AA14" s="10"/>
      <c r="AB14" s="13"/>
      <c r="AC14" s="10"/>
      <c r="AD14" s="10"/>
      <c r="AE14" s="10"/>
      <c r="AF14" s="10"/>
      <c r="AG14" s="10"/>
      <c r="AH14" s="10"/>
      <c r="AI14" s="10"/>
      <c r="AJ14" s="10"/>
      <c r="AN14" s="10" t="str">
        <f t="shared" si="12"/>
        <v xml:space="preserve"> </v>
      </c>
      <c r="AO14" s="10" t="str">
        <f t="shared" si="0"/>
        <v xml:space="preserve"> </v>
      </c>
      <c r="AP14" s="13" t="str">
        <f t="shared" si="1"/>
        <v/>
      </c>
      <c r="AQ14" s="16" t="str">
        <f t="shared" si="2"/>
        <v xml:space="preserve"> </v>
      </c>
      <c r="AR14" s="13" t="str">
        <f t="shared" si="3"/>
        <v xml:space="preserve"> </v>
      </c>
      <c r="AS14" s="13" t="str">
        <f t="shared" si="4"/>
        <v xml:space="preserve"> </v>
      </c>
      <c r="AT14" s="13" t="str">
        <f t="shared" si="5"/>
        <v xml:space="preserve"> </v>
      </c>
      <c r="AU14" s="46" t="str">
        <f t="shared" si="13"/>
        <v xml:space="preserve"> </v>
      </c>
      <c r="AV14" s="46"/>
      <c r="AW14" s="46" t="str">
        <f t="shared" si="6"/>
        <v xml:space="preserve"> </v>
      </c>
      <c r="AX14" s="46" t="str">
        <f t="shared" si="7"/>
        <v xml:space="preserve"> </v>
      </c>
      <c r="AY14" s="10" t="str">
        <f t="shared" si="8"/>
        <v xml:space="preserve"> </v>
      </c>
      <c r="BA14" s="13" t="str">
        <f t="shared" si="9"/>
        <v xml:space="preserve"> </v>
      </c>
      <c r="BB14" s="30" t="str">
        <f t="shared" si="10"/>
        <v>200m v5</v>
      </c>
      <c r="BC14" s="40" t="e">
        <f t="shared" si="11"/>
        <v>#NAME?</v>
      </c>
      <c r="BD14" s="51" t="s">
        <v>106</v>
      </c>
      <c r="BE14" s="51">
        <v>5</v>
      </c>
    </row>
    <row r="15" spans="1:57" ht="15.75" customHeight="1">
      <c r="A15" s="33"/>
      <c r="B15" s="33"/>
      <c r="C15" s="33"/>
      <c r="D15" s="33"/>
      <c r="E15" s="19" t="str">
        <f>$E$7</f>
        <v>Startas:</v>
      </c>
      <c r="F15" s="52" t="e">
        <f>IF(ISBLANK($A$1)," ",SUM(F7+$A$5))</f>
        <v>#NAME?</v>
      </c>
      <c r="I15" s="10"/>
      <c r="V15" s="33"/>
      <c r="W15" s="33"/>
      <c r="Y15" s="10"/>
      <c r="Z15" s="13"/>
      <c r="AA15" s="10"/>
      <c r="AB15" s="13"/>
      <c r="AC15" s="10"/>
      <c r="AD15" s="10"/>
      <c r="AE15" s="10"/>
      <c r="AF15" s="10"/>
      <c r="AG15" s="10"/>
      <c r="AH15" s="10"/>
      <c r="AI15" s="10"/>
      <c r="AJ15" s="10"/>
      <c r="AN15" s="10" t="str">
        <f t="shared" si="12"/>
        <v xml:space="preserve"> </v>
      </c>
      <c r="AO15" s="10" t="str">
        <f t="shared" si="0"/>
        <v xml:space="preserve"> </v>
      </c>
      <c r="AP15" s="13" t="str">
        <f t="shared" si="1"/>
        <v/>
      </c>
      <c r="AQ15" s="16" t="str">
        <f t="shared" si="2"/>
        <v xml:space="preserve"> </v>
      </c>
      <c r="AR15" s="13" t="str">
        <f t="shared" si="3"/>
        <v xml:space="preserve"> </v>
      </c>
      <c r="AS15" s="13" t="str">
        <f t="shared" si="4"/>
        <v xml:space="preserve"> </v>
      </c>
      <c r="AT15" s="13" t="str">
        <f t="shared" si="5"/>
        <v xml:space="preserve"> </v>
      </c>
      <c r="AU15" s="46" t="str">
        <f t="shared" si="13"/>
        <v xml:space="preserve"> </v>
      </c>
      <c r="AV15" s="46"/>
      <c r="AW15" s="46" t="str">
        <f t="shared" si="6"/>
        <v xml:space="preserve"> </v>
      </c>
      <c r="AX15" s="46" t="str">
        <f t="shared" si="7"/>
        <v xml:space="preserve"> </v>
      </c>
      <c r="AY15" s="10" t="str">
        <f t="shared" si="8"/>
        <v xml:space="preserve"> </v>
      </c>
      <c r="BA15" s="13" t="str">
        <f t="shared" si="9"/>
        <v xml:space="preserve"> </v>
      </c>
      <c r="BB15" s="30" t="str">
        <f t="shared" si="10"/>
        <v>200m v6</v>
      </c>
      <c r="BC15" s="40" t="e">
        <f t="shared" si="11"/>
        <v>#NAME?</v>
      </c>
      <c r="BD15" s="51" t="s">
        <v>108</v>
      </c>
      <c r="BE15" s="51">
        <v>6</v>
      </c>
    </row>
    <row r="16" spans="1:57" ht="15.75" customHeight="1">
      <c r="A16" s="35" t="str">
        <f t="shared" ref="A16:S16" si="14">A8</f>
        <v>Vieta</v>
      </c>
      <c r="B16" s="35" t="str">
        <f t="shared" si="14"/>
        <v>Vt viso</v>
      </c>
      <c r="C16" s="35" t="str">
        <f t="shared" si="14"/>
        <v>bėg/vt</v>
      </c>
      <c r="D16" s="35" t="str">
        <f t="shared" si="14"/>
        <v>beg</v>
      </c>
      <c r="E16" s="39" t="str">
        <f t="shared" si="14"/>
        <v>Takas</v>
      </c>
      <c r="F16" s="57" t="str">
        <f t="shared" si="14"/>
        <v>St Nr</v>
      </c>
      <c r="G16" s="35" t="str">
        <f t="shared" si="14"/>
        <v>ID</v>
      </c>
      <c r="H16" s="58" t="str">
        <f t="shared" si="14"/>
        <v>Dalyvis</v>
      </c>
      <c r="I16" s="43" t="str">
        <f t="shared" si="14"/>
        <v>Gim. data</v>
      </c>
      <c r="J16" s="58" t="str">
        <f t="shared" si="14"/>
        <v>Komanda</v>
      </c>
      <c r="K16" s="57" t="str">
        <f t="shared" si="14"/>
        <v>Rez</v>
      </c>
      <c r="L16" s="57" t="str">
        <f t="shared" si="14"/>
        <v>SB</v>
      </c>
      <c r="M16" s="57" t="str">
        <f t="shared" si="14"/>
        <v>PB</v>
      </c>
      <c r="N16" s="39">
        <f t="shared" si="14"/>
        <v>0</v>
      </c>
      <c r="O16" s="39">
        <f t="shared" si="14"/>
        <v>0</v>
      </c>
      <c r="P16" s="39">
        <f t="shared" si="14"/>
        <v>0</v>
      </c>
      <c r="Q16" s="39">
        <f t="shared" si="14"/>
        <v>0</v>
      </c>
      <c r="R16" s="39" t="str">
        <f t="shared" si="14"/>
        <v>SB/PB</v>
      </c>
      <c r="S16" s="35" t="str">
        <f t="shared" si="14"/>
        <v>fin</v>
      </c>
      <c r="V16" s="10"/>
      <c r="W16" s="10"/>
      <c r="X16" s="10"/>
      <c r="Y16" s="10"/>
      <c r="Z16" s="13"/>
      <c r="AA16" s="16"/>
      <c r="AB16" s="13"/>
      <c r="AC16" s="10"/>
      <c r="AD16" s="10"/>
      <c r="AE16" s="10"/>
      <c r="AF16" s="10"/>
      <c r="AG16" s="10"/>
      <c r="AH16" s="10"/>
      <c r="AI16" s="10"/>
      <c r="AJ16" s="10"/>
      <c r="AN16" s="10" t="str">
        <f t="shared" si="12"/>
        <v xml:space="preserve"> </v>
      </c>
      <c r="AO16" s="10" t="str">
        <f t="shared" si="0"/>
        <v xml:space="preserve"> </v>
      </c>
      <c r="AP16" s="13" t="str">
        <f t="shared" si="1"/>
        <v/>
      </c>
      <c r="AQ16" s="16" t="str">
        <f t="shared" si="2"/>
        <v xml:space="preserve"> </v>
      </c>
      <c r="AR16" s="13" t="str">
        <f t="shared" si="3"/>
        <v xml:space="preserve"> </v>
      </c>
      <c r="AS16" s="13" t="str">
        <f t="shared" si="4"/>
        <v xml:space="preserve"> </v>
      </c>
      <c r="AT16" s="13" t="str">
        <f t="shared" si="5"/>
        <v xml:space="preserve"> </v>
      </c>
      <c r="AU16" s="46" t="str">
        <f t="shared" si="13"/>
        <v xml:space="preserve"> </v>
      </c>
      <c r="AV16" s="46"/>
      <c r="AW16" s="46" t="str">
        <f t="shared" si="6"/>
        <v xml:space="preserve"> </v>
      </c>
      <c r="AX16" s="46" t="str">
        <f t="shared" si="7"/>
        <v xml:space="preserve"> </v>
      </c>
      <c r="AY16" s="10" t="str">
        <f t="shared" si="8"/>
        <v xml:space="preserve"> </v>
      </c>
      <c r="BA16" s="13" t="str">
        <f t="shared" si="9"/>
        <v xml:space="preserve"> </v>
      </c>
      <c r="BB16" s="30" t="str">
        <f t="shared" si="10"/>
        <v>200m v7</v>
      </c>
      <c r="BC16" s="40" t="e">
        <f t="shared" si="11"/>
        <v>#NAME?</v>
      </c>
      <c r="BD16" s="51" t="s">
        <v>97</v>
      </c>
      <c r="BE16" s="51">
        <v>7</v>
      </c>
    </row>
    <row r="17" spans="1:57" ht="16.5" customHeight="1">
      <c r="A17" s="5" t="str">
        <f>IF(ISBLANK(K17),"",RANK(K17,$K$17:$K$20,1))</f>
        <v/>
      </c>
      <c r="B17" s="5" t="str">
        <f>IF(ISBLANK(K17)," ",RANK(K17,$K$9:$K$68,1))</f>
        <v xml:space="preserve"> </v>
      </c>
      <c r="C17" s="5" t="str">
        <f>IF(ISBLANK(K17)," ",CONCATENATE(D17,"/",A17))</f>
        <v xml:space="preserve"> </v>
      </c>
      <c r="D17" s="5">
        <f>$A$14</f>
        <v>2</v>
      </c>
      <c r="E17" s="5">
        <f>E9</f>
        <v>1</v>
      </c>
      <c r="F17" s="5"/>
      <c r="G17" s="5" t="str">
        <f>IF(ISBLANK(F17)," ",CONCATENATE($A$2,F17))</f>
        <v xml:space="preserve"> </v>
      </c>
      <c r="H17" s="47" t="str">
        <f>IF(ISBLANK(F17),"",VLOOKUP(G17,id,2,FALSE))</f>
        <v/>
      </c>
      <c r="I17" s="45" t="str">
        <f>IF(ISBLANK(F17)," ",VLOOKUP(G17,id,3,FALSE))</f>
        <v xml:space="preserve"> </v>
      </c>
      <c r="J17" s="47" t="str">
        <f>IF(ISBLANK(F17)," ",VLOOKUP(G17,id,4,FALSE))</f>
        <v xml:space="preserve"> </v>
      </c>
      <c r="K17" s="38"/>
      <c r="L17" s="38"/>
      <c r="M17" s="38"/>
      <c r="N17" s="38" t="str">
        <f>IF(ISBLANK(K17)," ",IF(K17=L17,"="," "))</f>
        <v xml:space="preserve"> </v>
      </c>
      <c r="O17" s="38" t="str">
        <f>IF(ISBLANK(K17)," ",IF(K17&lt;=L17,"SB"," "))</f>
        <v xml:space="preserve"> </v>
      </c>
      <c r="P17" s="38" t="str">
        <f>IF(ISBLANK(K17)," ",IF(K17=M17,"="," "))</f>
        <v xml:space="preserve"> </v>
      </c>
      <c r="Q17" s="38" t="str">
        <f>IF(ISBLANK(K17)," ",IF(K17&lt;=M17,"PB"," "))</f>
        <v xml:space="preserve"> </v>
      </c>
      <c r="R17" s="37" t="str">
        <f>IF(ISBLANK(K17)," ",CONCATENATE(N17,O17,P17,Q17))</f>
        <v xml:space="preserve"> </v>
      </c>
      <c r="S17" s="38" t="str">
        <f>IF(B17&lt;=4,"Fin"," ")</f>
        <v xml:space="preserve"> </v>
      </c>
      <c r="V17" s="10"/>
      <c r="W17" s="10"/>
      <c r="X17" s="10"/>
      <c r="Y17" s="10"/>
      <c r="Z17" s="13"/>
      <c r="AA17" s="16"/>
      <c r="AB17" s="13"/>
      <c r="AC17" s="46"/>
      <c r="AD17" s="46"/>
      <c r="AE17" s="46"/>
      <c r="AF17" s="46"/>
      <c r="AG17" s="46"/>
      <c r="AH17" s="46"/>
      <c r="AI17" s="46"/>
      <c r="AJ17" s="46"/>
      <c r="AK17" s="46"/>
      <c r="AN17" s="10" t="str">
        <f t="shared" si="12"/>
        <v xml:space="preserve"> </v>
      </c>
      <c r="AO17" s="10" t="str">
        <f t="shared" si="0"/>
        <v xml:space="preserve"> </v>
      </c>
      <c r="AP17" s="13" t="str">
        <f t="shared" si="1"/>
        <v/>
      </c>
      <c r="AQ17" s="16" t="str">
        <f t="shared" si="2"/>
        <v xml:space="preserve"> </v>
      </c>
      <c r="AR17" s="13" t="str">
        <f t="shared" si="3"/>
        <v xml:space="preserve"> </v>
      </c>
      <c r="AS17" s="13" t="str">
        <f t="shared" si="4"/>
        <v xml:space="preserve"> </v>
      </c>
      <c r="AT17" s="13" t="str">
        <f t="shared" si="5"/>
        <v xml:space="preserve"> </v>
      </c>
      <c r="AU17" s="46" t="str">
        <f t="shared" si="13"/>
        <v xml:space="preserve"> </v>
      </c>
      <c r="AV17" s="46"/>
      <c r="AW17" s="46" t="str">
        <f t="shared" si="6"/>
        <v xml:space="preserve"> </v>
      </c>
      <c r="AX17" s="46" t="str">
        <f t="shared" si="7"/>
        <v xml:space="preserve"> </v>
      </c>
      <c r="AY17" s="10" t="str">
        <f t="shared" si="8"/>
        <v xml:space="preserve"> </v>
      </c>
      <c r="BA17" s="13" t="str">
        <f t="shared" si="9"/>
        <v xml:space="preserve"> </v>
      </c>
      <c r="BB17" s="30" t="str">
        <f t="shared" si="10"/>
        <v>200m v8</v>
      </c>
      <c r="BC17" s="40" t="e">
        <f t="shared" si="11"/>
        <v>#NAME?</v>
      </c>
      <c r="BD17" s="51" t="s">
        <v>101</v>
      </c>
      <c r="BE17" s="51">
        <v>8</v>
      </c>
    </row>
    <row r="18" spans="1:57">
      <c r="A18" s="7" t="str">
        <f>IF(ISBLANK(K18),"",RANK(K18,$K$17:$K$20,1))</f>
        <v/>
      </c>
      <c r="B18" s="7" t="str">
        <f>IF(ISBLANK(K18)," ",RANK(K18,$K$9:$K$68,1))</f>
        <v xml:space="preserve"> </v>
      </c>
      <c r="C18" s="5" t="str">
        <f>IF(ISBLANK(K18)," ",CONCATENATE(D18,"/",A18))</f>
        <v xml:space="preserve"> </v>
      </c>
      <c r="D18" s="5">
        <f>$A$14</f>
        <v>2</v>
      </c>
      <c r="E18" s="7">
        <f>E10</f>
        <v>2</v>
      </c>
      <c r="F18" s="7"/>
      <c r="G18" s="7" t="str">
        <f>IF(ISBLANK(F18)," ",CONCATENATE($A$2,F18))</f>
        <v xml:space="preserve"> </v>
      </c>
      <c r="H18" s="47" t="str">
        <f>IF(ISBLANK(F18),"",VLOOKUP(G18,id,2,FALSE))</f>
        <v/>
      </c>
      <c r="I18" s="45" t="str">
        <f>IF(ISBLANK(F18)," ",VLOOKUP(G18,id,3,FALSE))</f>
        <v xml:space="preserve"> </v>
      </c>
      <c r="J18" s="47" t="str">
        <f>IF(ISBLANK(F18)," ",VLOOKUP(G18,id,4,FALSE))</f>
        <v xml:space="preserve"> </v>
      </c>
      <c r="K18" s="44"/>
      <c r="L18" s="44"/>
      <c r="M18" s="44"/>
      <c r="N18" s="38" t="str">
        <f>IF(ISBLANK(K18)," ",IF(K18=L18,"="," "))</f>
        <v xml:space="preserve"> </v>
      </c>
      <c r="O18" s="38" t="str">
        <f>IF(ISBLANK(K18)," ",IF(K18&lt;=L18,"SB"," "))</f>
        <v xml:space="preserve"> </v>
      </c>
      <c r="P18" s="38" t="str">
        <f>IF(ISBLANK(K18)," ",IF(K18=M18,"="," "))</f>
        <v xml:space="preserve"> </v>
      </c>
      <c r="Q18" s="38" t="str">
        <f>IF(ISBLANK(K18)," ",IF(K18&lt;=M18,"PB"," "))</f>
        <v xml:space="preserve"> </v>
      </c>
      <c r="R18" s="37" t="str">
        <f>IF(ISBLANK(K18)," ",CONCATENATE(N18,O18,P18,Q18))</f>
        <v xml:space="preserve"> </v>
      </c>
      <c r="S18" s="44" t="str">
        <f>IF(B18&lt;=4,"Fin"," ")</f>
        <v xml:space="preserve"> </v>
      </c>
      <c r="V18" s="10"/>
      <c r="W18" s="10"/>
      <c r="X18" s="10"/>
      <c r="Y18" s="10"/>
      <c r="Z18" s="13"/>
      <c r="AA18" s="16"/>
      <c r="AB18" s="13"/>
      <c r="AC18" s="46"/>
      <c r="AD18" s="46"/>
      <c r="AE18" s="46"/>
      <c r="AF18" s="46"/>
      <c r="AG18" s="46"/>
      <c r="AH18" s="46"/>
      <c r="AI18" s="46"/>
      <c r="AJ18" s="46"/>
      <c r="AK18" s="46"/>
      <c r="AN18" s="10" t="str">
        <f t="shared" si="12"/>
        <v xml:space="preserve"> </v>
      </c>
      <c r="AO18" s="10" t="str">
        <f t="shared" si="0"/>
        <v xml:space="preserve"> </v>
      </c>
      <c r="AP18" s="13" t="str">
        <f t="shared" si="1"/>
        <v/>
      </c>
      <c r="AQ18" s="16" t="str">
        <f t="shared" si="2"/>
        <v xml:space="preserve"> </v>
      </c>
      <c r="AR18" s="13" t="str">
        <f t="shared" si="3"/>
        <v xml:space="preserve"> </v>
      </c>
      <c r="AS18" s="13" t="str">
        <f t="shared" si="4"/>
        <v xml:space="preserve"> </v>
      </c>
      <c r="AT18" s="13" t="str">
        <f t="shared" si="5"/>
        <v xml:space="preserve"> </v>
      </c>
      <c r="AU18" s="46" t="str">
        <f t="shared" si="13"/>
        <v xml:space="preserve"> </v>
      </c>
      <c r="AV18" s="46"/>
      <c r="AW18" s="46" t="str">
        <f t="shared" si="6"/>
        <v xml:space="preserve"> </v>
      </c>
      <c r="AX18" s="46" t="str">
        <f t="shared" si="7"/>
        <v xml:space="preserve"> </v>
      </c>
      <c r="AY18" s="10" t="str">
        <f t="shared" si="8"/>
        <v xml:space="preserve"> </v>
      </c>
      <c r="BA18" s="13" t="str">
        <f t="shared" si="9"/>
        <v xml:space="preserve"> </v>
      </c>
      <c r="BB18" s="30" t="str">
        <f t="shared" si="10"/>
        <v>200m v9</v>
      </c>
      <c r="BC18" s="40" t="e">
        <f t="shared" si="11"/>
        <v>#NAME?</v>
      </c>
      <c r="BD18" s="51" t="s">
        <v>103</v>
      </c>
      <c r="BE18" s="51">
        <v>9</v>
      </c>
    </row>
    <row r="19" spans="1:57">
      <c r="A19" s="7" t="str">
        <f>IF(ISBLANK(K19),"",RANK(K19,$K$17:$K$20,1))</f>
        <v/>
      </c>
      <c r="B19" s="7" t="str">
        <f>IF(ISBLANK(K19)," ",RANK(K19,$K$9:$K$68,1))</f>
        <v xml:space="preserve"> </v>
      </c>
      <c r="C19" s="5" t="str">
        <f>IF(ISBLANK(K19)," ",CONCATENATE(D19,"/",A19))</f>
        <v xml:space="preserve"> </v>
      </c>
      <c r="D19" s="5">
        <f>$A$14</f>
        <v>2</v>
      </c>
      <c r="E19" s="7">
        <f>E11</f>
        <v>3</v>
      </c>
      <c r="F19" s="7"/>
      <c r="G19" s="7" t="str">
        <f>IF(ISBLANK(F19)," ",CONCATENATE($A$2,F19))</f>
        <v xml:space="preserve"> </v>
      </c>
      <c r="H19" s="47" t="str">
        <f>IF(ISBLANK(F19),"",VLOOKUP(G19,id,2,FALSE))</f>
        <v/>
      </c>
      <c r="I19" s="45" t="str">
        <f>IF(ISBLANK(F19)," ",VLOOKUP(G19,id,3,FALSE))</f>
        <v xml:space="preserve"> </v>
      </c>
      <c r="J19" s="47" t="str">
        <f>IF(ISBLANK(F19)," ",VLOOKUP(G19,id,4,FALSE))</f>
        <v xml:space="preserve"> </v>
      </c>
      <c r="K19" s="44"/>
      <c r="L19" s="44"/>
      <c r="M19" s="44"/>
      <c r="N19" s="38" t="str">
        <f>IF(ISBLANK(K19)," ",IF(K19=L19,"="," "))</f>
        <v xml:space="preserve"> </v>
      </c>
      <c r="O19" s="38" t="str">
        <f>IF(ISBLANK(K19)," ",IF(K19&lt;=L19,"SB"," "))</f>
        <v xml:space="preserve"> </v>
      </c>
      <c r="P19" s="38" t="str">
        <f>IF(ISBLANK(K19)," ",IF(K19=M19,"="," "))</f>
        <v xml:space="preserve"> </v>
      </c>
      <c r="Q19" s="38" t="str">
        <f>IF(ISBLANK(K19)," ",IF(K19&lt;=M19,"PB"," "))</f>
        <v xml:space="preserve"> </v>
      </c>
      <c r="R19" s="37" t="str">
        <f>IF(ISBLANK(K19)," ",CONCATENATE(N19,O19,P19,Q19))</f>
        <v xml:space="preserve"> </v>
      </c>
      <c r="S19" s="44" t="str">
        <f>IF(B19&lt;=4,"Fin"," ")</f>
        <v xml:space="preserve"> </v>
      </c>
      <c r="V19" s="10"/>
      <c r="W19" s="10"/>
      <c r="X19" s="10"/>
      <c r="Y19" s="10"/>
      <c r="Z19" s="13"/>
      <c r="AA19" s="16"/>
      <c r="AB19" s="13"/>
      <c r="AC19" s="46"/>
      <c r="AD19" s="46"/>
      <c r="AE19" s="46"/>
      <c r="AF19" s="46"/>
      <c r="AG19" s="46"/>
      <c r="AH19" s="46"/>
      <c r="AI19" s="46"/>
      <c r="AJ19" s="46"/>
      <c r="AK19" s="46"/>
      <c r="AN19" s="10" t="str">
        <f t="shared" si="12"/>
        <v xml:space="preserve"> </v>
      </c>
      <c r="AO19" s="10" t="str">
        <f t="shared" si="0"/>
        <v xml:space="preserve"> </v>
      </c>
      <c r="AP19" s="13" t="str">
        <f t="shared" si="1"/>
        <v/>
      </c>
      <c r="AQ19" s="16" t="str">
        <f t="shared" si="2"/>
        <v xml:space="preserve"> </v>
      </c>
      <c r="AR19" s="13" t="str">
        <f t="shared" si="3"/>
        <v xml:space="preserve"> </v>
      </c>
      <c r="AS19" s="13" t="str">
        <f t="shared" si="4"/>
        <v xml:space="preserve"> </v>
      </c>
      <c r="AT19" s="13" t="str">
        <f t="shared" si="5"/>
        <v xml:space="preserve"> </v>
      </c>
      <c r="AU19" s="46" t="str">
        <f t="shared" si="13"/>
        <v xml:space="preserve"> </v>
      </c>
      <c r="AV19" s="46"/>
      <c r="AW19" s="46" t="str">
        <f t="shared" si="6"/>
        <v xml:space="preserve"> </v>
      </c>
      <c r="AX19" s="46" t="str">
        <f t="shared" si="7"/>
        <v xml:space="preserve"> </v>
      </c>
      <c r="AY19" s="10" t="str">
        <f t="shared" si="8"/>
        <v xml:space="preserve"> </v>
      </c>
      <c r="BA19" s="13" t="str">
        <f t="shared" si="9"/>
        <v xml:space="preserve"> </v>
      </c>
      <c r="BB19" s="30" t="str">
        <f t="shared" si="10"/>
        <v>200m v10</v>
      </c>
      <c r="BC19" s="40" t="e">
        <f t="shared" si="11"/>
        <v>#NAME?</v>
      </c>
      <c r="BD19" s="51" t="s">
        <v>293</v>
      </c>
      <c r="BE19" s="51">
        <v>10</v>
      </c>
    </row>
    <row r="20" spans="1:57">
      <c r="A20" s="7" t="str">
        <f>IF(ISBLANK(K20),"",RANK(K20,$K$17:$K$20,1))</f>
        <v/>
      </c>
      <c r="B20" s="7" t="str">
        <f>IF(ISBLANK(K20)," ",RANK(K20,$K$9:$K$68,1))</f>
        <v xml:space="preserve"> </v>
      </c>
      <c r="C20" s="5" t="str">
        <f>IF(ISBLANK(K20)," ",CONCATENATE(D20,"/",A20))</f>
        <v xml:space="preserve"> </v>
      </c>
      <c r="D20" s="5">
        <f>$A$14</f>
        <v>2</v>
      </c>
      <c r="E20" s="7">
        <f>E12</f>
        <v>4</v>
      </c>
      <c r="F20" s="7"/>
      <c r="G20" s="7" t="str">
        <f>IF(ISBLANK(F20)," ",CONCATENATE($A$2,F20))</f>
        <v xml:space="preserve"> </v>
      </c>
      <c r="H20" s="47" t="str">
        <f>IF(ISBLANK(F20),"",VLOOKUP(G20,id,2,FALSE))</f>
        <v/>
      </c>
      <c r="I20" s="45" t="str">
        <f>IF(ISBLANK(F20)," ",VLOOKUP(G20,id,3,FALSE))</f>
        <v xml:space="preserve"> </v>
      </c>
      <c r="J20" s="47" t="str">
        <f>IF(ISBLANK(F20)," ",VLOOKUP(G20,id,4,FALSE))</f>
        <v xml:space="preserve"> </v>
      </c>
      <c r="K20" s="44"/>
      <c r="L20" s="44"/>
      <c r="M20" s="44"/>
      <c r="N20" s="38" t="str">
        <f>IF(ISBLANK(K20)," ",IF(K20=L20,"="," "))</f>
        <v xml:space="preserve"> </v>
      </c>
      <c r="O20" s="38" t="str">
        <f>IF(ISBLANK(K20)," ",IF(K20&lt;=L20,"SB"," "))</f>
        <v xml:space="preserve"> </v>
      </c>
      <c r="P20" s="38" t="str">
        <f>IF(ISBLANK(K20)," ",IF(K20=M20,"="," "))</f>
        <v xml:space="preserve"> </v>
      </c>
      <c r="Q20" s="38" t="str">
        <f>IF(ISBLANK(K20)," ",IF(K20&lt;=M20,"PB"," "))</f>
        <v xml:space="preserve"> </v>
      </c>
      <c r="R20" s="37" t="str">
        <f>IF(ISBLANK(K20)," ",CONCATENATE(N20,O20,P20,Q20))</f>
        <v xml:space="preserve"> </v>
      </c>
      <c r="S20" s="44" t="str">
        <f>IF(B20&lt;=4,"Fin"," ")</f>
        <v xml:space="preserve"> </v>
      </c>
      <c r="V20" s="10"/>
      <c r="W20" s="10"/>
      <c r="X20" s="10"/>
      <c r="Y20" s="10"/>
      <c r="Z20" s="13"/>
      <c r="AA20" s="16"/>
      <c r="AB20" s="13"/>
      <c r="AC20" s="46"/>
      <c r="AD20" s="46"/>
      <c r="AE20" s="46"/>
      <c r="AF20" s="46"/>
      <c r="AG20" s="46"/>
      <c r="AH20" s="46"/>
      <c r="AI20" s="46"/>
      <c r="AJ20" s="46"/>
      <c r="AK20" s="46"/>
      <c r="AN20" s="10" t="str">
        <f t="shared" si="12"/>
        <v xml:space="preserve"> </v>
      </c>
      <c r="AO20" s="10" t="str">
        <f t="shared" si="0"/>
        <v xml:space="preserve"> </v>
      </c>
      <c r="AP20" s="13" t="str">
        <f t="shared" si="1"/>
        <v/>
      </c>
      <c r="AQ20" s="16" t="str">
        <f t="shared" si="2"/>
        <v xml:space="preserve"> </v>
      </c>
      <c r="AR20" s="13" t="str">
        <f t="shared" si="3"/>
        <v xml:space="preserve"> </v>
      </c>
      <c r="AS20" s="13" t="str">
        <f t="shared" si="4"/>
        <v xml:space="preserve"> </v>
      </c>
      <c r="AT20" s="13" t="str">
        <f t="shared" si="5"/>
        <v xml:space="preserve"> </v>
      </c>
      <c r="AU20" s="46" t="str">
        <f t="shared" si="13"/>
        <v xml:space="preserve"> </v>
      </c>
      <c r="AW20" s="46" t="str">
        <f t="shared" si="6"/>
        <v xml:space="preserve"> </v>
      </c>
      <c r="AX20" s="46" t="str">
        <f t="shared" si="7"/>
        <v xml:space="preserve"> </v>
      </c>
      <c r="AY20" s="10" t="str">
        <f t="shared" si="8"/>
        <v xml:space="preserve"> </v>
      </c>
      <c r="BA20" s="13" t="str">
        <f t="shared" si="9"/>
        <v xml:space="preserve"> </v>
      </c>
      <c r="BE20" s="51"/>
    </row>
    <row r="21" spans="1:57">
      <c r="AN21" s="10" t="str">
        <f t="shared" si="12"/>
        <v xml:space="preserve"> </v>
      </c>
      <c r="AO21" s="10" t="str">
        <f t="shared" si="0"/>
        <v xml:space="preserve"> </v>
      </c>
      <c r="AP21" s="13" t="str">
        <f t="shared" si="1"/>
        <v/>
      </c>
      <c r="AQ21" s="16" t="str">
        <f t="shared" si="2"/>
        <v xml:space="preserve"> </v>
      </c>
      <c r="AR21" s="13" t="str">
        <f t="shared" si="3"/>
        <v xml:space="preserve"> </v>
      </c>
      <c r="AS21" s="13" t="str">
        <f t="shared" si="4"/>
        <v xml:space="preserve"> </v>
      </c>
      <c r="AT21" s="13" t="str">
        <f t="shared" si="5"/>
        <v xml:space="preserve"> </v>
      </c>
      <c r="AU21" s="46" t="str">
        <f t="shared" si="13"/>
        <v xml:space="preserve"> </v>
      </c>
      <c r="AW21" s="46" t="str">
        <f t="shared" si="6"/>
        <v xml:space="preserve"> </v>
      </c>
      <c r="AX21" s="46" t="str">
        <f t="shared" si="7"/>
        <v xml:space="preserve"> </v>
      </c>
      <c r="AY21" s="10" t="str">
        <f t="shared" si="8"/>
        <v xml:space="preserve"> </v>
      </c>
      <c r="BA21" s="13" t="str">
        <f t="shared" si="9"/>
        <v xml:space="preserve"> </v>
      </c>
    </row>
    <row r="22" spans="1:57" ht="17.25" customHeight="1">
      <c r="A22" s="33">
        <v>3</v>
      </c>
      <c r="B22" s="33"/>
      <c r="C22" s="33"/>
      <c r="D22" s="33"/>
      <c r="E22" s="33"/>
      <c r="G22" s="36" t="e">
        <f>IF(ISBLANK(A22)," ",VLOOKUP(A22,beg,2,FALSE))</f>
        <v>#NAME?</v>
      </c>
      <c r="H22" s="3" t="e">
        <f>IF(ISBLANK(A22)," ",CONCATENATE(G22," ",$A$4))</f>
        <v>#NAME?</v>
      </c>
      <c r="I22" s="10"/>
      <c r="AN22" s="10" t="str">
        <f t="shared" si="12"/>
        <v xml:space="preserve"> </v>
      </c>
      <c r="AO22" s="10" t="str">
        <f t="shared" si="0"/>
        <v xml:space="preserve"> </v>
      </c>
      <c r="AP22" s="13" t="str">
        <f t="shared" si="1"/>
        <v/>
      </c>
      <c r="AQ22" s="16" t="str">
        <f t="shared" si="2"/>
        <v xml:space="preserve"> </v>
      </c>
      <c r="AR22" s="13" t="str">
        <f t="shared" si="3"/>
        <v xml:space="preserve"> </v>
      </c>
      <c r="AS22" s="13" t="str">
        <f t="shared" si="4"/>
        <v xml:space="preserve"> </v>
      </c>
      <c r="AT22" s="13" t="str">
        <f t="shared" si="5"/>
        <v xml:space="preserve"> </v>
      </c>
      <c r="AU22" s="46" t="str">
        <f t="shared" si="13"/>
        <v xml:space="preserve"> </v>
      </c>
      <c r="AW22" s="46" t="str">
        <f t="shared" si="6"/>
        <v xml:space="preserve"> </v>
      </c>
      <c r="AX22" s="46" t="str">
        <f t="shared" si="7"/>
        <v xml:space="preserve"> </v>
      </c>
      <c r="AY22" s="10" t="str">
        <f t="shared" si="8"/>
        <v xml:space="preserve"> </v>
      </c>
      <c r="BA22" s="13" t="str">
        <f t="shared" si="9"/>
        <v xml:space="preserve"> </v>
      </c>
    </row>
    <row r="23" spans="1:57" ht="15.75" customHeight="1">
      <c r="A23" s="33"/>
      <c r="B23" s="33"/>
      <c r="C23" s="33"/>
      <c r="D23" s="33"/>
      <c r="E23" s="19" t="str">
        <f>$E$7</f>
        <v>Startas:</v>
      </c>
      <c r="F23" s="52" t="e">
        <f>IF(ISBLANK($A$1)," ",SUM(F15+$A$5))</f>
        <v>#NAME?</v>
      </c>
      <c r="I23" s="10"/>
      <c r="AN23" s="10" t="str">
        <f t="shared" si="12"/>
        <v xml:space="preserve"> </v>
      </c>
      <c r="AO23" s="10" t="str">
        <f t="shared" si="0"/>
        <v xml:space="preserve"> </v>
      </c>
      <c r="AP23" s="13" t="str">
        <f t="shared" si="1"/>
        <v/>
      </c>
      <c r="AQ23" s="16" t="str">
        <f t="shared" si="2"/>
        <v xml:space="preserve"> </v>
      </c>
      <c r="AR23" s="13" t="str">
        <f t="shared" si="3"/>
        <v xml:space="preserve"> </v>
      </c>
      <c r="AS23" s="13" t="str">
        <f t="shared" si="4"/>
        <v xml:space="preserve"> </v>
      </c>
      <c r="AT23" s="13" t="str">
        <f t="shared" si="5"/>
        <v xml:space="preserve"> </v>
      </c>
      <c r="AU23" s="46" t="str">
        <f t="shared" si="13"/>
        <v xml:space="preserve"> </v>
      </c>
      <c r="AW23" s="46" t="str">
        <f t="shared" si="6"/>
        <v xml:space="preserve"> </v>
      </c>
      <c r="AX23" s="46" t="str">
        <f t="shared" si="7"/>
        <v xml:space="preserve"> </v>
      </c>
      <c r="AY23" s="10" t="str">
        <f t="shared" si="8"/>
        <v xml:space="preserve"> </v>
      </c>
      <c r="BA23" s="13" t="str">
        <f t="shared" si="9"/>
        <v xml:space="preserve"> </v>
      </c>
    </row>
    <row r="24" spans="1:57" ht="15.75" customHeight="1">
      <c r="A24" s="35" t="str">
        <f t="shared" ref="A24:S24" si="15">A8</f>
        <v>Vieta</v>
      </c>
      <c r="B24" s="35" t="str">
        <f t="shared" si="15"/>
        <v>Vt viso</v>
      </c>
      <c r="C24" s="35" t="str">
        <f t="shared" si="15"/>
        <v>bėg/vt</v>
      </c>
      <c r="D24" s="35" t="str">
        <f t="shared" si="15"/>
        <v>beg</v>
      </c>
      <c r="E24" s="39" t="str">
        <f t="shared" si="15"/>
        <v>Takas</v>
      </c>
      <c r="F24" s="57" t="str">
        <f t="shared" si="15"/>
        <v>St Nr</v>
      </c>
      <c r="G24" s="35" t="str">
        <f t="shared" si="15"/>
        <v>ID</v>
      </c>
      <c r="H24" s="58" t="str">
        <f t="shared" si="15"/>
        <v>Dalyvis</v>
      </c>
      <c r="I24" s="43" t="str">
        <f t="shared" si="15"/>
        <v>Gim. data</v>
      </c>
      <c r="J24" s="58" t="str">
        <f t="shared" si="15"/>
        <v>Komanda</v>
      </c>
      <c r="K24" s="57" t="str">
        <f t="shared" si="15"/>
        <v>Rez</v>
      </c>
      <c r="L24" s="57" t="str">
        <f t="shared" si="15"/>
        <v>SB</v>
      </c>
      <c r="M24" s="57" t="str">
        <f t="shared" si="15"/>
        <v>PB</v>
      </c>
      <c r="N24" s="39">
        <f t="shared" si="15"/>
        <v>0</v>
      </c>
      <c r="O24" s="39">
        <f t="shared" si="15"/>
        <v>0</v>
      </c>
      <c r="P24" s="39">
        <f t="shared" si="15"/>
        <v>0</v>
      </c>
      <c r="Q24" s="39">
        <f t="shared" si="15"/>
        <v>0</v>
      </c>
      <c r="R24" s="39" t="str">
        <f t="shared" si="15"/>
        <v>SB/PB</v>
      </c>
      <c r="S24" s="35" t="str">
        <f t="shared" si="15"/>
        <v>fin</v>
      </c>
      <c r="AN24" s="10" t="str">
        <f t="shared" si="12"/>
        <v xml:space="preserve"> </v>
      </c>
      <c r="AO24" s="10" t="str">
        <f t="shared" si="0"/>
        <v xml:space="preserve"> </v>
      </c>
      <c r="AP24" s="13" t="str">
        <f t="shared" si="1"/>
        <v/>
      </c>
      <c r="AQ24" s="16" t="str">
        <f t="shared" si="2"/>
        <v xml:space="preserve"> </v>
      </c>
      <c r="AR24" s="13" t="str">
        <f t="shared" si="3"/>
        <v xml:space="preserve"> </v>
      </c>
      <c r="AS24" s="13" t="str">
        <f t="shared" si="4"/>
        <v xml:space="preserve"> </v>
      </c>
      <c r="AT24" s="13" t="str">
        <f t="shared" si="5"/>
        <v xml:space="preserve"> </v>
      </c>
      <c r="AU24" s="46" t="str">
        <f t="shared" si="13"/>
        <v xml:space="preserve"> </v>
      </c>
      <c r="AW24" s="46" t="str">
        <f t="shared" si="6"/>
        <v xml:space="preserve"> </v>
      </c>
      <c r="AX24" s="46" t="str">
        <f t="shared" si="7"/>
        <v xml:space="preserve"> </v>
      </c>
      <c r="AY24" s="10" t="str">
        <f t="shared" si="8"/>
        <v xml:space="preserve"> </v>
      </c>
      <c r="BA24" s="13" t="str">
        <f t="shared" si="9"/>
        <v xml:space="preserve"> </v>
      </c>
    </row>
    <row r="25" spans="1:57" ht="15.75" customHeight="1">
      <c r="A25" s="5" t="str">
        <f>IF(ISBLANK(K25),"",RANK(K25,$K$25:$K$28,1))</f>
        <v/>
      </c>
      <c r="B25" s="5" t="str">
        <f>IF(ISBLANK(K25)," ",RANK(K25,$K$9:$K$68,1))</f>
        <v xml:space="preserve"> </v>
      </c>
      <c r="C25" s="5" t="str">
        <f>IF(ISBLANK(K25)," ",CONCATENATE(D25,"/",A25))</f>
        <v xml:space="preserve"> </v>
      </c>
      <c r="D25" s="5">
        <f>$A$22</f>
        <v>3</v>
      </c>
      <c r="E25" s="5">
        <f>E9</f>
        <v>1</v>
      </c>
      <c r="F25" s="5"/>
      <c r="G25" s="5" t="str">
        <f>IF(ISBLANK(F25)," ",CONCATENATE($A$2,F25))</f>
        <v xml:space="preserve"> </v>
      </c>
      <c r="H25" s="47" t="str">
        <f>IF(ISBLANK(F25),"",VLOOKUP(G25,id,2,FALSE))</f>
        <v/>
      </c>
      <c r="I25" s="45" t="str">
        <f>IF(ISBLANK(F25)," ",VLOOKUP(G25,id,3,FALSE))</f>
        <v xml:space="preserve"> </v>
      </c>
      <c r="J25" s="47" t="str">
        <f>IF(ISBLANK(F25)," ",VLOOKUP(G25,id,4,FALSE))</f>
        <v xml:space="preserve"> </v>
      </c>
      <c r="K25" s="38"/>
      <c r="L25" s="38"/>
      <c r="M25" s="38"/>
      <c r="N25" s="38" t="str">
        <f>IF(ISBLANK(K25)," ",IF(K25=L25,"="," "))</f>
        <v xml:space="preserve"> </v>
      </c>
      <c r="O25" s="38" t="str">
        <f>IF(ISBLANK(K25)," ",IF(K25&lt;=L25,"SB"," "))</f>
        <v xml:space="preserve"> </v>
      </c>
      <c r="P25" s="38" t="str">
        <f>IF(ISBLANK(K25)," ",IF(K25=M25,"="," "))</f>
        <v xml:space="preserve"> </v>
      </c>
      <c r="Q25" s="38" t="str">
        <f>IF(ISBLANK(K25)," ",IF(K25&lt;=M25,"PB"," "))</f>
        <v xml:space="preserve"> </v>
      </c>
      <c r="R25" s="37" t="str">
        <f>IF(ISBLANK(K25)," ",CONCATENATE(N25,O25,P25,Q25))</f>
        <v xml:space="preserve"> </v>
      </c>
      <c r="S25" s="38" t="str">
        <f>IF(B25&lt;=4,"Fin"," ")</f>
        <v xml:space="preserve"> </v>
      </c>
      <c r="AN25" s="10" t="str">
        <f t="shared" si="12"/>
        <v xml:space="preserve"> </v>
      </c>
      <c r="AO25" s="10" t="str">
        <f t="shared" si="0"/>
        <v xml:space="preserve"> </v>
      </c>
      <c r="AP25" s="13" t="str">
        <f t="shared" si="1"/>
        <v/>
      </c>
      <c r="AQ25" s="16" t="str">
        <f t="shared" si="2"/>
        <v xml:space="preserve"> </v>
      </c>
      <c r="AR25" s="13" t="str">
        <f t="shared" si="3"/>
        <v xml:space="preserve"> </v>
      </c>
      <c r="AS25" s="13" t="str">
        <f t="shared" si="4"/>
        <v xml:space="preserve"> </v>
      </c>
      <c r="AT25" s="13" t="str">
        <f t="shared" si="5"/>
        <v xml:space="preserve"> </v>
      </c>
      <c r="AU25" s="46" t="str">
        <f t="shared" si="13"/>
        <v xml:space="preserve"> </v>
      </c>
      <c r="AW25" s="46" t="str">
        <f t="shared" si="6"/>
        <v xml:space="preserve"> </v>
      </c>
      <c r="AX25" s="46" t="str">
        <f t="shared" si="7"/>
        <v xml:space="preserve"> </v>
      </c>
      <c r="AY25" s="10" t="str">
        <f t="shared" si="8"/>
        <v xml:space="preserve"> </v>
      </c>
      <c r="BA25" s="13" t="str">
        <f t="shared" si="9"/>
        <v xml:space="preserve"> </v>
      </c>
    </row>
    <row r="26" spans="1:57">
      <c r="A26" s="7" t="str">
        <f>IF(ISBLANK(K26),"",RANK(K26,$K$25:$K$28,1))</f>
        <v/>
      </c>
      <c r="B26" s="7" t="str">
        <f>IF(ISBLANK(K26)," ",RANK(K26,$K$9:$K$68,1))</f>
        <v xml:space="preserve"> </v>
      </c>
      <c r="C26" s="5" t="str">
        <f>IF(ISBLANK(K26)," ",CONCATENATE(D26,"/",A26))</f>
        <v xml:space="preserve"> </v>
      </c>
      <c r="D26" s="5">
        <f>$A$22</f>
        <v>3</v>
      </c>
      <c r="E26" s="7">
        <f>E10</f>
        <v>2</v>
      </c>
      <c r="F26" s="7"/>
      <c r="G26" s="7" t="str">
        <f>IF(ISBLANK(F26)," ",CONCATENATE($A$2,F26))</f>
        <v xml:space="preserve"> </v>
      </c>
      <c r="H26" s="47" t="str">
        <f>IF(ISBLANK(F26),"",VLOOKUP(G26,id,2,FALSE))</f>
        <v/>
      </c>
      <c r="I26" s="45" t="str">
        <f>IF(ISBLANK(F26)," ",VLOOKUP(G26,id,3,FALSE))</f>
        <v xml:space="preserve"> </v>
      </c>
      <c r="J26" s="47" t="str">
        <f>IF(ISBLANK(F26)," ",VLOOKUP(G26,id,4,FALSE))</f>
        <v xml:space="preserve"> </v>
      </c>
      <c r="K26" s="44"/>
      <c r="L26" s="44"/>
      <c r="M26" s="44"/>
      <c r="N26" s="38" t="str">
        <f>IF(ISBLANK(K26)," ",IF(K26=L26,"="," "))</f>
        <v xml:space="preserve"> </v>
      </c>
      <c r="O26" s="38" t="str">
        <f>IF(ISBLANK(K26)," ",IF(K26&lt;=L26,"SB"," "))</f>
        <v xml:space="preserve"> </v>
      </c>
      <c r="P26" s="38" t="str">
        <f>IF(ISBLANK(K26)," ",IF(K26=M26,"="," "))</f>
        <v xml:space="preserve"> </v>
      </c>
      <c r="Q26" s="38" t="str">
        <f>IF(ISBLANK(K26)," ",IF(K26&lt;=M26,"PB"," "))</f>
        <v xml:space="preserve"> </v>
      </c>
      <c r="R26" s="37" t="str">
        <f>IF(ISBLANK(K26)," ",CONCATENATE(N26,O26,P26,Q26))</f>
        <v xml:space="preserve"> </v>
      </c>
      <c r="S26" s="44" t="str">
        <f>IF(B26&lt;=4,"Fin"," ")</f>
        <v xml:space="preserve"> </v>
      </c>
      <c r="AN26" s="10" t="str">
        <f t="shared" si="12"/>
        <v xml:space="preserve"> </v>
      </c>
      <c r="AO26" s="10" t="str">
        <f t="shared" si="0"/>
        <v xml:space="preserve"> </v>
      </c>
      <c r="AP26" s="13" t="str">
        <f t="shared" si="1"/>
        <v/>
      </c>
      <c r="AQ26" s="16" t="str">
        <f t="shared" si="2"/>
        <v xml:space="preserve"> </v>
      </c>
      <c r="AR26" s="13" t="str">
        <f t="shared" si="3"/>
        <v xml:space="preserve"> </v>
      </c>
      <c r="AS26" s="13" t="str">
        <f t="shared" si="4"/>
        <v xml:space="preserve"> </v>
      </c>
      <c r="AT26" s="13" t="str">
        <f t="shared" si="5"/>
        <v xml:space="preserve"> </v>
      </c>
      <c r="AU26" s="46" t="str">
        <f t="shared" si="13"/>
        <v xml:space="preserve"> </v>
      </c>
      <c r="AW26" s="46" t="str">
        <f t="shared" si="6"/>
        <v xml:space="preserve"> </v>
      </c>
      <c r="AX26" s="46" t="str">
        <f t="shared" si="7"/>
        <v xml:space="preserve"> </v>
      </c>
      <c r="AY26" s="10" t="str">
        <f t="shared" si="8"/>
        <v xml:space="preserve"> </v>
      </c>
      <c r="BA26" s="13" t="str">
        <f t="shared" si="9"/>
        <v xml:space="preserve"> </v>
      </c>
    </row>
    <row r="27" spans="1:57">
      <c r="A27" s="7" t="str">
        <f>IF(ISBLANK(K27),"",RANK(K27,$K$25:$K$28,1))</f>
        <v/>
      </c>
      <c r="B27" s="7" t="str">
        <f>IF(ISBLANK(K27)," ",RANK(K27,$K$9:$K$68,1))</f>
        <v xml:space="preserve"> </v>
      </c>
      <c r="C27" s="5" t="str">
        <f>IF(ISBLANK(K27)," ",CONCATENATE(D27,"/",A27))</f>
        <v xml:space="preserve"> </v>
      </c>
      <c r="D27" s="5">
        <f>$A$22</f>
        <v>3</v>
      </c>
      <c r="E27" s="7">
        <f>E11</f>
        <v>3</v>
      </c>
      <c r="F27" s="7"/>
      <c r="G27" s="7" t="str">
        <f>IF(ISBLANK(F27)," ",CONCATENATE($A$2,F27))</f>
        <v xml:space="preserve"> </v>
      </c>
      <c r="H27" s="47" t="str">
        <f>IF(ISBLANK(F27),"",VLOOKUP(G27,id,2,FALSE))</f>
        <v/>
      </c>
      <c r="I27" s="45" t="str">
        <f>IF(ISBLANK(F27)," ",VLOOKUP(G27,id,3,FALSE))</f>
        <v xml:space="preserve"> </v>
      </c>
      <c r="J27" s="47" t="str">
        <f>IF(ISBLANK(F27)," ",VLOOKUP(G27,id,4,FALSE))</f>
        <v xml:space="preserve"> </v>
      </c>
      <c r="K27" s="44"/>
      <c r="L27" s="44"/>
      <c r="M27" s="44"/>
      <c r="N27" s="38" t="str">
        <f>IF(ISBLANK(K27)," ",IF(K27=L27,"="," "))</f>
        <v xml:space="preserve"> </v>
      </c>
      <c r="O27" s="38" t="str">
        <f>IF(ISBLANK(K27)," ",IF(K27&lt;=L27,"SB"," "))</f>
        <v xml:space="preserve"> </v>
      </c>
      <c r="P27" s="38" t="str">
        <f>IF(ISBLANK(K27)," ",IF(K27=M27,"="," "))</f>
        <v xml:space="preserve"> </v>
      </c>
      <c r="Q27" s="38" t="str">
        <f>IF(ISBLANK(K27)," ",IF(K27&lt;=M27,"PB"," "))</f>
        <v xml:space="preserve"> </v>
      </c>
      <c r="R27" s="37" t="str">
        <f>IF(ISBLANK(K27)," ",CONCATENATE(N27,O27,P27,Q27))</f>
        <v xml:space="preserve"> </v>
      </c>
      <c r="S27" s="44" t="str">
        <f>IF(B27&lt;=4,"Fin"," ")</f>
        <v xml:space="preserve"> </v>
      </c>
      <c r="AN27" s="10" t="str">
        <f t="shared" si="12"/>
        <v xml:space="preserve"> </v>
      </c>
      <c r="AO27" s="10" t="str">
        <f t="shared" si="0"/>
        <v xml:space="preserve"> </v>
      </c>
      <c r="AP27" s="13" t="str">
        <f t="shared" si="1"/>
        <v/>
      </c>
      <c r="AQ27" s="16" t="str">
        <f t="shared" si="2"/>
        <v xml:space="preserve"> </v>
      </c>
      <c r="AR27" s="13" t="str">
        <f t="shared" si="3"/>
        <v xml:space="preserve"> </v>
      </c>
      <c r="AS27" s="13" t="str">
        <f t="shared" si="4"/>
        <v xml:space="preserve"> </v>
      </c>
      <c r="AT27" s="13" t="str">
        <f t="shared" si="5"/>
        <v xml:space="preserve"> </v>
      </c>
      <c r="AU27" s="46" t="str">
        <f t="shared" si="13"/>
        <v xml:space="preserve"> </v>
      </c>
      <c r="AW27" s="46" t="str">
        <f t="shared" si="6"/>
        <v xml:space="preserve"> </v>
      </c>
      <c r="AX27" s="46" t="str">
        <f t="shared" si="7"/>
        <v xml:space="preserve"> </v>
      </c>
      <c r="AY27" s="10" t="str">
        <f t="shared" si="8"/>
        <v xml:space="preserve"> </v>
      </c>
      <c r="BA27" s="13" t="str">
        <f t="shared" si="9"/>
        <v xml:space="preserve"> </v>
      </c>
    </row>
    <row r="28" spans="1:57">
      <c r="A28" s="7" t="str">
        <f>IF(ISBLANK(K28),"",RANK(K28,$K$25:$K$28,1))</f>
        <v/>
      </c>
      <c r="B28" s="7" t="str">
        <f>IF(ISBLANK(K28)," ",RANK(K28,$K$9:$K$68,1))</f>
        <v xml:space="preserve"> </v>
      </c>
      <c r="C28" s="5" t="str">
        <f>IF(ISBLANK(K28)," ",CONCATENATE(D28,"/",A28))</f>
        <v xml:space="preserve"> </v>
      </c>
      <c r="D28" s="5">
        <f>$A$22</f>
        <v>3</v>
      </c>
      <c r="E28" s="7">
        <f>E12</f>
        <v>4</v>
      </c>
      <c r="F28" s="7"/>
      <c r="G28" s="7" t="str">
        <f>IF(ISBLANK(F28)," ",CONCATENATE($A$2,F28))</f>
        <v xml:space="preserve"> </v>
      </c>
      <c r="H28" s="47" t="str">
        <f>IF(ISBLANK(F28),"",VLOOKUP(G28,id,2,FALSE))</f>
        <v/>
      </c>
      <c r="I28" s="45" t="str">
        <f>IF(ISBLANK(F28)," ",VLOOKUP(G28,id,3,FALSE))</f>
        <v xml:space="preserve"> </v>
      </c>
      <c r="J28" s="47" t="str">
        <f>IF(ISBLANK(F28)," ",VLOOKUP(G28,id,4,FALSE))</f>
        <v xml:space="preserve"> </v>
      </c>
      <c r="K28" s="44"/>
      <c r="L28" s="44"/>
      <c r="M28" s="44"/>
      <c r="N28" s="38" t="str">
        <f>IF(ISBLANK(K28)," ",IF(K28=L28,"="," "))</f>
        <v xml:space="preserve"> </v>
      </c>
      <c r="O28" s="38" t="str">
        <f>IF(ISBLANK(K28)," ",IF(K28&lt;=L28,"SB"," "))</f>
        <v xml:space="preserve"> </v>
      </c>
      <c r="P28" s="38" t="str">
        <f>IF(ISBLANK(K28)," ",IF(K28=M28,"="," "))</f>
        <v xml:space="preserve"> </v>
      </c>
      <c r="Q28" s="38" t="str">
        <f>IF(ISBLANK(K28)," ",IF(K28&lt;=M28,"PB"," "))</f>
        <v xml:space="preserve"> </v>
      </c>
      <c r="R28" s="37" t="str">
        <f>IF(ISBLANK(K28)," ",CONCATENATE(N28,O28,P28,Q28))</f>
        <v xml:space="preserve"> </v>
      </c>
      <c r="S28" s="44" t="str">
        <f>IF(B28&lt;=4,"Fin"," ")</f>
        <v xml:space="preserve"> </v>
      </c>
      <c r="AN28" s="10" t="str">
        <f t="shared" si="12"/>
        <v xml:space="preserve"> </v>
      </c>
      <c r="AO28" s="10" t="str">
        <f t="shared" si="0"/>
        <v xml:space="preserve"> </v>
      </c>
      <c r="AP28" s="13" t="str">
        <f t="shared" si="1"/>
        <v/>
      </c>
      <c r="AQ28" s="16" t="str">
        <f t="shared" si="2"/>
        <v xml:space="preserve"> </v>
      </c>
      <c r="AR28" s="13" t="str">
        <f t="shared" si="3"/>
        <v xml:space="preserve"> </v>
      </c>
      <c r="AS28" s="13" t="str">
        <f t="shared" si="4"/>
        <v xml:space="preserve"> </v>
      </c>
      <c r="AT28" s="13" t="str">
        <f t="shared" si="5"/>
        <v xml:space="preserve"> </v>
      </c>
      <c r="AU28" s="46" t="str">
        <f t="shared" si="13"/>
        <v xml:space="preserve"> </v>
      </c>
      <c r="AW28" s="46" t="str">
        <f t="shared" si="6"/>
        <v xml:space="preserve"> </v>
      </c>
      <c r="AX28" s="46" t="str">
        <f t="shared" si="7"/>
        <v xml:space="preserve"> </v>
      </c>
      <c r="AY28" s="10" t="str">
        <f t="shared" si="8"/>
        <v xml:space="preserve"> </v>
      </c>
      <c r="BA28" s="13" t="str">
        <f t="shared" si="9"/>
        <v xml:space="preserve"> </v>
      </c>
    </row>
    <row r="29" spans="1:57">
      <c r="AN29" s="10" t="str">
        <f t="shared" si="12"/>
        <v xml:space="preserve"> </v>
      </c>
      <c r="AO29" s="10" t="str">
        <f t="shared" si="0"/>
        <v xml:space="preserve"> </v>
      </c>
      <c r="AP29" s="13" t="str">
        <f t="shared" si="1"/>
        <v/>
      </c>
      <c r="AQ29" s="16" t="str">
        <f t="shared" si="2"/>
        <v xml:space="preserve"> </v>
      </c>
      <c r="AR29" s="13" t="str">
        <f t="shared" si="3"/>
        <v xml:space="preserve"> </v>
      </c>
      <c r="AS29" s="13" t="str">
        <f t="shared" si="4"/>
        <v xml:space="preserve"> </v>
      </c>
      <c r="AT29" s="13" t="str">
        <f t="shared" si="5"/>
        <v xml:space="preserve"> </v>
      </c>
      <c r="AU29" s="46" t="str">
        <f t="shared" si="13"/>
        <v xml:space="preserve"> </v>
      </c>
      <c r="AW29" s="46" t="str">
        <f t="shared" si="6"/>
        <v xml:space="preserve"> </v>
      </c>
      <c r="AX29" s="46" t="str">
        <f t="shared" si="7"/>
        <v xml:space="preserve"> </v>
      </c>
      <c r="AY29" s="10" t="str">
        <f t="shared" si="8"/>
        <v xml:space="preserve"> </v>
      </c>
      <c r="BA29" s="13" t="str">
        <f t="shared" si="9"/>
        <v xml:space="preserve"> </v>
      </c>
    </row>
    <row r="30" spans="1:57" ht="17.25" customHeight="1">
      <c r="A30" s="33">
        <v>4</v>
      </c>
      <c r="B30" s="33"/>
      <c r="C30" s="33"/>
      <c r="D30" s="33"/>
      <c r="E30" s="33"/>
      <c r="G30" s="36" t="e">
        <f>IF(ISBLANK(A30)," ",VLOOKUP(A30,beg,2,FALSE))</f>
        <v>#NAME?</v>
      </c>
      <c r="H30" s="3" t="e">
        <f>IF(ISBLANK(A30)," ",CONCATENATE(G30," ",$A$4))</f>
        <v>#NAME?</v>
      </c>
      <c r="I30" s="10"/>
      <c r="AN30" s="10" t="str">
        <f t="shared" si="12"/>
        <v xml:space="preserve"> </v>
      </c>
      <c r="AO30" s="10" t="str">
        <f t="shared" si="0"/>
        <v xml:space="preserve"> </v>
      </c>
      <c r="AP30" s="13" t="str">
        <f t="shared" si="1"/>
        <v/>
      </c>
      <c r="AQ30" s="16" t="str">
        <f t="shared" si="2"/>
        <v xml:space="preserve"> </v>
      </c>
      <c r="AR30" s="13" t="str">
        <f t="shared" si="3"/>
        <v xml:space="preserve"> </v>
      </c>
      <c r="AS30" s="13" t="str">
        <f t="shared" si="4"/>
        <v xml:space="preserve"> </v>
      </c>
      <c r="AT30" s="13" t="str">
        <f t="shared" si="5"/>
        <v xml:space="preserve"> </v>
      </c>
      <c r="AU30" s="46" t="str">
        <f t="shared" si="13"/>
        <v xml:space="preserve"> </v>
      </c>
      <c r="AW30" s="46" t="str">
        <f t="shared" si="6"/>
        <v xml:space="preserve"> </v>
      </c>
      <c r="AX30" s="46" t="str">
        <f t="shared" si="7"/>
        <v xml:space="preserve"> </v>
      </c>
      <c r="AY30" s="10" t="str">
        <f t="shared" si="8"/>
        <v xml:space="preserve"> </v>
      </c>
      <c r="BA30" s="13" t="str">
        <f t="shared" si="9"/>
        <v xml:space="preserve"> </v>
      </c>
    </row>
    <row r="31" spans="1:57" ht="15.75" customHeight="1">
      <c r="A31" s="33"/>
      <c r="B31" s="33"/>
      <c r="C31" s="33"/>
      <c r="D31" s="33"/>
      <c r="E31" s="19" t="str">
        <f>$E$7</f>
        <v>Startas:</v>
      </c>
      <c r="F31" s="52" t="e">
        <f>IF(ISBLANK($A$1)," ",SUM(F23+$A$5))</f>
        <v>#NAME?</v>
      </c>
      <c r="I31" s="10"/>
      <c r="AN31" s="10" t="str">
        <f t="shared" ref="AN31:AN62" si="16">IF(ISBLANK(AM31)," ",VLOOKUP(AM31,rzsdfam,5,FALSE))</f>
        <v xml:space="preserve"> </v>
      </c>
      <c r="AO31" s="10" t="str">
        <f t="shared" si="0"/>
        <v xml:space="preserve"> </v>
      </c>
      <c r="AP31" s="13" t="str">
        <f t="shared" si="1"/>
        <v/>
      </c>
      <c r="AQ31" s="16" t="str">
        <f t="shared" si="2"/>
        <v xml:space="preserve"> </v>
      </c>
      <c r="AR31" s="13" t="str">
        <f t="shared" si="3"/>
        <v xml:space="preserve"> </v>
      </c>
      <c r="AS31" s="13" t="str">
        <f t="shared" si="4"/>
        <v xml:space="preserve"> </v>
      </c>
      <c r="AT31" s="13" t="str">
        <f t="shared" si="5"/>
        <v xml:space="preserve"> </v>
      </c>
      <c r="AU31" s="46" t="str">
        <f t="shared" ref="AU31:AU76" si="17">IF(ISBLANK(AM31)," ",VLOOKUP(AM31,rzsdfam,10,FALSE))</f>
        <v xml:space="preserve"> </v>
      </c>
      <c r="AW31" s="46" t="str">
        <f t="shared" si="6"/>
        <v xml:space="preserve"> </v>
      </c>
      <c r="AX31" s="46" t="str">
        <f t="shared" si="7"/>
        <v xml:space="preserve"> </v>
      </c>
      <c r="AY31" s="10" t="str">
        <f t="shared" si="8"/>
        <v xml:space="preserve"> </v>
      </c>
      <c r="BA31" s="13" t="str">
        <f t="shared" si="9"/>
        <v xml:space="preserve"> </v>
      </c>
    </row>
    <row r="32" spans="1:57" ht="15.75" customHeight="1">
      <c r="A32" s="35" t="str">
        <f t="shared" ref="A32:S32" si="18">A8</f>
        <v>Vieta</v>
      </c>
      <c r="B32" s="35" t="str">
        <f t="shared" si="18"/>
        <v>Vt viso</v>
      </c>
      <c r="C32" s="35" t="str">
        <f t="shared" si="18"/>
        <v>bėg/vt</v>
      </c>
      <c r="D32" s="35" t="str">
        <f t="shared" si="18"/>
        <v>beg</v>
      </c>
      <c r="E32" s="39" t="str">
        <f t="shared" si="18"/>
        <v>Takas</v>
      </c>
      <c r="F32" s="57" t="str">
        <f t="shared" si="18"/>
        <v>St Nr</v>
      </c>
      <c r="G32" s="35" t="str">
        <f t="shared" si="18"/>
        <v>ID</v>
      </c>
      <c r="H32" s="58" t="str">
        <f t="shared" si="18"/>
        <v>Dalyvis</v>
      </c>
      <c r="I32" s="43" t="str">
        <f t="shared" si="18"/>
        <v>Gim. data</v>
      </c>
      <c r="J32" s="58" t="str">
        <f t="shared" si="18"/>
        <v>Komanda</v>
      </c>
      <c r="K32" s="57" t="str">
        <f t="shared" si="18"/>
        <v>Rez</v>
      </c>
      <c r="L32" s="57" t="str">
        <f t="shared" si="18"/>
        <v>SB</v>
      </c>
      <c r="M32" s="57" t="str">
        <f t="shared" si="18"/>
        <v>PB</v>
      </c>
      <c r="N32" s="39">
        <f t="shared" si="18"/>
        <v>0</v>
      </c>
      <c r="O32" s="39">
        <f t="shared" si="18"/>
        <v>0</v>
      </c>
      <c r="P32" s="39">
        <f t="shared" si="18"/>
        <v>0</v>
      </c>
      <c r="Q32" s="39">
        <f t="shared" si="18"/>
        <v>0</v>
      </c>
      <c r="R32" s="39" t="str">
        <f t="shared" si="18"/>
        <v>SB/PB</v>
      </c>
      <c r="S32" s="35" t="str">
        <f t="shared" si="18"/>
        <v>fin</v>
      </c>
      <c r="AN32" s="10" t="str">
        <f t="shared" si="16"/>
        <v xml:space="preserve"> </v>
      </c>
      <c r="AO32" s="10" t="str">
        <f t="shared" si="0"/>
        <v xml:space="preserve"> </v>
      </c>
      <c r="AP32" s="13" t="str">
        <f t="shared" si="1"/>
        <v/>
      </c>
      <c r="AQ32" s="16" t="str">
        <f t="shared" si="2"/>
        <v xml:space="preserve"> </v>
      </c>
      <c r="AR32" s="13" t="str">
        <f t="shared" si="3"/>
        <v xml:space="preserve"> </v>
      </c>
      <c r="AS32" s="13" t="str">
        <f t="shared" si="4"/>
        <v xml:space="preserve"> </v>
      </c>
      <c r="AT32" s="13" t="str">
        <f t="shared" si="5"/>
        <v xml:space="preserve"> </v>
      </c>
      <c r="AU32" s="46" t="str">
        <f t="shared" si="17"/>
        <v xml:space="preserve"> </v>
      </c>
      <c r="AW32" s="46" t="str">
        <f t="shared" si="6"/>
        <v xml:space="preserve"> </v>
      </c>
      <c r="AX32" s="46" t="str">
        <f t="shared" si="7"/>
        <v xml:space="preserve"> </v>
      </c>
      <c r="AY32" s="10" t="str">
        <f t="shared" si="8"/>
        <v xml:space="preserve"> </v>
      </c>
      <c r="BA32" s="13" t="str">
        <f t="shared" si="9"/>
        <v xml:space="preserve"> </v>
      </c>
    </row>
    <row r="33" spans="1:53" ht="15.75" customHeight="1">
      <c r="A33" s="5" t="str">
        <f>IF(ISBLANK(K33),"",RANK(K33,$K$33:$K$36,1))</f>
        <v/>
      </c>
      <c r="B33" s="5" t="str">
        <f>IF(ISBLANK(K33)," ",RANK(K33,$K$9:$K$68,1))</f>
        <v xml:space="preserve"> </v>
      </c>
      <c r="C33" s="5" t="str">
        <f>IF(ISBLANK(K33)," ",CONCATENATE(D33,"/",A33))</f>
        <v xml:space="preserve"> </v>
      </c>
      <c r="D33" s="5">
        <f>$A$30</f>
        <v>4</v>
      </c>
      <c r="E33" s="5">
        <f>E9</f>
        <v>1</v>
      </c>
      <c r="F33" s="5"/>
      <c r="G33" s="5" t="str">
        <f>IF(ISBLANK(F33)," ",CONCATENATE($A$2,F33))</f>
        <v xml:space="preserve"> </v>
      </c>
      <c r="H33" s="47" t="str">
        <f>IF(ISBLANK(F33),"",VLOOKUP(G33,id,2,FALSE))</f>
        <v/>
      </c>
      <c r="I33" s="45" t="str">
        <f>IF(ISBLANK(F33)," ",VLOOKUP(G33,id,3,FALSE))</f>
        <v xml:space="preserve"> </v>
      </c>
      <c r="J33" s="47" t="str">
        <f>IF(ISBLANK(F33)," ",VLOOKUP(G33,id,4,FALSE))</f>
        <v xml:space="preserve"> </v>
      </c>
      <c r="K33" s="38"/>
      <c r="L33" s="38"/>
      <c r="M33" s="38"/>
      <c r="N33" s="38" t="str">
        <f>IF(ISBLANK(K33)," ",IF(K33=L33,"="," "))</f>
        <v xml:space="preserve"> </v>
      </c>
      <c r="O33" s="38" t="str">
        <f>IF(ISBLANK(K33)," ",IF(K33&lt;=L33,"SB"," "))</f>
        <v xml:space="preserve"> </v>
      </c>
      <c r="P33" s="38" t="str">
        <f>IF(ISBLANK(K33)," ",IF(K33=M33,"="," "))</f>
        <v xml:space="preserve"> </v>
      </c>
      <c r="Q33" s="38" t="str">
        <f>IF(ISBLANK(K33)," ",IF(K33&lt;=M33,"PB"," "))</f>
        <v xml:space="preserve"> </v>
      </c>
      <c r="R33" s="37" t="str">
        <f>IF(ISBLANK(K33)," ",CONCATENATE(N33,O33,P33,Q33))</f>
        <v xml:space="preserve"> </v>
      </c>
      <c r="S33" s="38" t="str">
        <f>IF(B33&lt;=4,"Fin"," ")</f>
        <v xml:space="preserve"> </v>
      </c>
      <c r="AN33" s="10" t="str">
        <f t="shared" si="16"/>
        <v xml:space="preserve"> </v>
      </c>
      <c r="AO33" s="10" t="str">
        <f t="shared" si="0"/>
        <v xml:space="preserve"> </v>
      </c>
      <c r="AP33" s="13" t="str">
        <f t="shared" si="1"/>
        <v/>
      </c>
      <c r="AQ33" s="16" t="str">
        <f t="shared" si="2"/>
        <v xml:space="preserve"> </v>
      </c>
      <c r="AR33" s="13" t="str">
        <f t="shared" si="3"/>
        <v xml:space="preserve"> </v>
      </c>
      <c r="AS33" s="13" t="str">
        <f t="shared" si="4"/>
        <v xml:space="preserve"> </v>
      </c>
      <c r="AT33" s="13" t="str">
        <f t="shared" si="5"/>
        <v xml:space="preserve"> </v>
      </c>
      <c r="AU33" s="46" t="str">
        <f t="shared" si="17"/>
        <v xml:space="preserve"> </v>
      </c>
      <c r="AW33" s="46" t="str">
        <f t="shared" si="6"/>
        <v xml:space="preserve"> </v>
      </c>
      <c r="AX33" s="46" t="str">
        <f t="shared" si="7"/>
        <v xml:space="preserve"> </v>
      </c>
      <c r="AY33" s="10" t="str">
        <f t="shared" si="8"/>
        <v xml:space="preserve"> </v>
      </c>
      <c r="BA33" s="13" t="str">
        <f t="shared" si="9"/>
        <v xml:space="preserve"> </v>
      </c>
    </row>
    <row r="34" spans="1:53">
      <c r="A34" s="7" t="str">
        <f>IF(ISBLANK(K34),"",RANK(K34,$K$33:$K$36,1))</f>
        <v/>
      </c>
      <c r="B34" s="7" t="str">
        <f>IF(ISBLANK(K34)," ",RANK(K34,$K$9:$K$68,1))</f>
        <v xml:space="preserve"> </v>
      </c>
      <c r="C34" s="5" t="str">
        <f>IF(ISBLANK(K34)," ",CONCATENATE(D34,"/",A34))</f>
        <v xml:space="preserve"> </v>
      </c>
      <c r="D34" s="5">
        <f>$A$30</f>
        <v>4</v>
      </c>
      <c r="E34" s="7">
        <f>E10</f>
        <v>2</v>
      </c>
      <c r="F34" s="7"/>
      <c r="G34" s="7" t="str">
        <f>IF(ISBLANK(F34)," ",CONCATENATE($A$2,F34))</f>
        <v xml:space="preserve"> </v>
      </c>
      <c r="H34" s="47" t="str">
        <f>IF(ISBLANK(F34),"",VLOOKUP(G34,id,2,FALSE))</f>
        <v/>
      </c>
      <c r="I34" s="45" t="str">
        <f>IF(ISBLANK(F34)," ",VLOOKUP(G34,id,3,FALSE))</f>
        <v xml:space="preserve"> </v>
      </c>
      <c r="J34" s="47" t="str">
        <f>IF(ISBLANK(F34)," ",VLOOKUP(G34,id,4,FALSE))</f>
        <v xml:space="preserve"> </v>
      </c>
      <c r="K34" s="44"/>
      <c r="L34" s="44"/>
      <c r="M34" s="44"/>
      <c r="N34" s="38" t="str">
        <f>IF(ISBLANK(K34)," ",IF(K34=L34,"="," "))</f>
        <v xml:space="preserve"> </v>
      </c>
      <c r="O34" s="38" t="str">
        <f>IF(ISBLANK(K34)," ",IF(K34&lt;=L34,"SB"," "))</f>
        <v xml:space="preserve"> </v>
      </c>
      <c r="P34" s="38" t="str">
        <f>IF(ISBLANK(K34)," ",IF(K34=M34,"="," "))</f>
        <v xml:space="preserve"> </v>
      </c>
      <c r="Q34" s="38" t="str">
        <f>IF(ISBLANK(K34)," ",IF(K34&lt;=M34,"PB"," "))</f>
        <v xml:space="preserve"> </v>
      </c>
      <c r="R34" s="37" t="str">
        <f>IF(ISBLANK(K34)," ",CONCATENATE(N34,O34,P34,Q34))</f>
        <v xml:space="preserve"> </v>
      </c>
      <c r="S34" s="44" t="str">
        <f>IF(B34&lt;=4,"Fin"," ")</f>
        <v xml:space="preserve"> </v>
      </c>
      <c r="AN34" s="10" t="str">
        <f t="shared" si="16"/>
        <v xml:space="preserve"> </v>
      </c>
      <c r="AO34" s="10" t="str">
        <f t="shared" si="0"/>
        <v xml:space="preserve"> </v>
      </c>
      <c r="AP34" s="13" t="str">
        <f t="shared" si="1"/>
        <v/>
      </c>
      <c r="AQ34" s="16" t="str">
        <f t="shared" si="2"/>
        <v xml:space="preserve"> </v>
      </c>
      <c r="AR34" s="13" t="str">
        <f t="shared" si="3"/>
        <v xml:space="preserve"> </v>
      </c>
      <c r="AS34" s="13" t="str">
        <f t="shared" si="4"/>
        <v xml:space="preserve"> </v>
      </c>
      <c r="AT34" s="13" t="str">
        <f t="shared" si="5"/>
        <v xml:space="preserve"> </v>
      </c>
      <c r="AU34" s="46" t="str">
        <f t="shared" si="17"/>
        <v xml:space="preserve"> </v>
      </c>
      <c r="AW34" s="46" t="str">
        <f t="shared" si="6"/>
        <v xml:space="preserve"> </v>
      </c>
      <c r="AX34" s="46" t="str">
        <f t="shared" si="7"/>
        <v xml:space="preserve"> </v>
      </c>
      <c r="AY34" s="10" t="str">
        <f t="shared" si="8"/>
        <v xml:space="preserve"> </v>
      </c>
      <c r="BA34" s="13" t="str">
        <f t="shared" si="9"/>
        <v xml:space="preserve"> </v>
      </c>
    </row>
    <row r="35" spans="1:53">
      <c r="A35" s="7" t="str">
        <f>IF(ISBLANK(K35),"",RANK(K35,$K$33:$K$36,1))</f>
        <v/>
      </c>
      <c r="B35" s="7" t="str">
        <f>IF(ISBLANK(K35)," ",RANK(K35,$K$9:$K$68,1))</f>
        <v xml:space="preserve"> </v>
      </c>
      <c r="C35" s="5" t="str">
        <f>IF(ISBLANK(K35)," ",CONCATENATE(D35,"/",A35))</f>
        <v xml:space="preserve"> </v>
      </c>
      <c r="D35" s="5">
        <f>$A$30</f>
        <v>4</v>
      </c>
      <c r="E35" s="7">
        <f>E11</f>
        <v>3</v>
      </c>
      <c r="F35" s="7"/>
      <c r="G35" s="7" t="str">
        <f>IF(ISBLANK(F35)," ",CONCATENATE($A$2,F35))</f>
        <v xml:space="preserve"> </v>
      </c>
      <c r="H35" s="47" t="str">
        <f>IF(ISBLANK(F35),"",VLOOKUP(G35,id,2,FALSE))</f>
        <v/>
      </c>
      <c r="I35" s="45" t="str">
        <f>IF(ISBLANK(F35)," ",VLOOKUP(G35,id,3,FALSE))</f>
        <v xml:space="preserve"> </v>
      </c>
      <c r="J35" s="47" t="str">
        <f>IF(ISBLANK(F35)," ",VLOOKUP(G35,id,4,FALSE))</f>
        <v xml:space="preserve"> </v>
      </c>
      <c r="K35" s="44"/>
      <c r="L35" s="44"/>
      <c r="M35" s="44"/>
      <c r="N35" s="38" t="str">
        <f>IF(ISBLANK(K35)," ",IF(K35=L35,"="," "))</f>
        <v xml:space="preserve"> </v>
      </c>
      <c r="O35" s="38" t="str">
        <f>IF(ISBLANK(K35)," ",IF(K35&lt;=L35,"SB"," "))</f>
        <v xml:space="preserve"> </v>
      </c>
      <c r="P35" s="38" t="str">
        <f>IF(ISBLANK(K35)," ",IF(K35=M35,"="," "))</f>
        <v xml:space="preserve"> </v>
      </c>
      <c r="Q35" s="38" t="str">
        <f>IF(ISBLANK(K35)," ",IF(K35&lt;=M35,"PB"," "))</f>
        <v xml:space="preserve"> </v>
      </c>
      <c r="R35" s="37" t="str">
        <f>IF(ISBLANK(K35)," ",CONCATENATE(N35,O35,P35,Q35))</f>
        <v xml:space="preserve"> </v>
      </c>
      <c r="S35" s="44" t="str">
        <f>IF(B35&lt;=4,"Fin"," ")</f>
        <v xml:space="preserve"> </v>
      </c>
      <c r="AN35" s="10" t="str">
        <f t="shared" si="16"/>
        <v xml:space="preserve"> </v>
      </c>
      <c r="AO35" s="10" t="str">
        <f t="shared" si="0"/>
        <v xml:space="preserve"> </v>
      </c>
      <c r="AP35" s="13" t="str">
        <f t="shared" si="1"/>
        <v/>
      </c>
      <c r="AQ35" s="16" t="str">
        <f t="shared" si="2"/>
        <v xml:space="preserve"> </v>
      </c>
      <c r="AR35" s="13" t="str">
        <f t="shared" si="3"/>
        <v xml:space="preserve"> </v>
      </c>
      <c r="AS35" s="13" t="str">
        <f t="shared" si="4"/>
        <v xml:space="preserve"> </v>
      </c>
      <c r="AT35" s="13" t="str">
        <f t="shared" si="5"/>
        <v xml:space="preserve"> </v>
      </c>
      <c r="AU35" s="46" t="str">
        <f t="shared" si="17"/>
        <v xml:space="preserve"> </v>
      </c>
      <c r="AW35" s="46" t="str">
        <f t="shared" si="6"/>
        <v xml:space="preserve"> </v>
      </c>
      <c r="AX35" s="46" t="str">
        <f t="shared" si="7"/>
        <v xml:space="preserve"> </v>
      </c>
      <c r="AY35" s="10" t="str">
        <f t="shared" si="8"/>
        <v xml:space="preserve"> </v>
      </c>
      <c r="BA35" s="13" t="str">
        <f t="shared" si="9"/>
        <v xml:space="preserve"> </v>
      </c>
    </row>
    <row r="36" spans="1:53">
      <c r="A36" s="7" t="str">
        <f>IF(ISBLANK(K36),"",RANK(K36,$K$33:$K$36,1))</f>
        <v/>
      </c>
      <c r="B36" s="7" t="str">
        <f>IF(ISBLANK(K36)," ",RANK(K36,$K$9:$K$68,1))</f>
        <v xml:space="preserve"> </v>
      </c>
      <c r="C36" s="5" t="str">
        <f>IF(ISBLANK(K36)," ",CONCATENATE(D36,"/",A36))</f>
        <v xml:space="preserve"> </v>
      </c>
      <c r="D36" s="5">
        <f>$A$30</f>
        <v>4</v>
      </c>
      <c r="E36" s="7">
        <f>E12</f>
        <v>4</v>
      </c>
      <c r="F36" s="62"/>
      <c r="G36" s="7" t="str">
        <f>IF(ISBLANK(F36)," ",CONCATENATE($A$2,F36))</f>
        <v xml:space="preserve"> </v>
      </c>
      <c r="H36" s="47" t="str">
        <f>IF(ISBLANK(F36),"",VLOOKUP(G36,id,2,FALSE))</f>
        <v/>
      </c>
      <c r="I36" s="45" t="str">
        <f>IF(ISBLANK(F36)," ",VLOOKUP(G36,id,3,FALSE))</f>
        <v xml:space="preserve"> </v>
      </c>
      <c r="J36" s="47" t="str">
        <f>IF(ISBLANK(F36)," ",VLOOKUP(G36,id,4,FALSE))</f>
        <v xml:space="preserve"> </v>
      </c>
      <c r="K36" s="44"/>
      <c r="L36" s="44"/>
      <c r="M36" s="44"/>
      <c r="N36" s="38" t="str">
        <f>IF(ISBLANK(K36)," ",IF(K36=L36,"="," "))</f>
        <v xml:space="preserve"> </v>
      </c>
      <c r="O36" s="38" t="str">
        <f>IF(ISBLANK(K36)," ",IF(K36&lt;=L36,"SB"," "))</f>
        <v xml:space="preserve"> </v>
      </c>
      <c r="P36" s="38" t="str">
        <f>IF(ISBLANK(K36)," ",IF(K36=M36,"="," "))</f>
        <v xml:space="preserve"> </v>
      </c>
      <c r="Q36" s="38" t="str">
        <f>IF(ISBLANK(K36)," ",IF(K36&lt;=M36,"PB"," "))</f>
        <v xml:space="preserve"> </v>
      </c>
      <c r="R36" s="37" t="str">
        <f>IF(ISBLANK(K36)," ",CONCATENATE(N36,O36,P36,Q36))</f>
        <v xml:space="preserve"> </v>
      </c>
      <c r="S36" s="44" t="str">
        <f>IF(B36&lt;=4,"Fin"," ")</f>
        <v xml:space="preserve"> </v>
      </c>
      <c r="AN36" s="10" t="str">
        <f t="shared" si="16"/>
        <v xml:space="preserve"> </v>
      </c>
      <c r="AO36" s="10" t="str">
        <f t="shared" si="0"/>
        <v xml:space="preserve"> </v>
      </c>
      <c r="AP36" s="13" t="str">
        <f t="shared" si="1"/>
        <v/>
      </c>
      <c r="AQ36" s="16" t="str">
        <f t="shared" si="2"/>
        <v xml:space="preserve"> </v>
      </c>
      <c r="AR36" s="13" t="str">
        <f t="shared" si="3"/>
        <v xml:space="preserve"> </v>
      </c>
      <c r="AS36" s="13" t="str">
        <f t="shared" si="4"/>
        <v xml:space="preserve"> </v>
      </c>
      <c r="AT36" s="13" t="str">
        <f t="shared" si="5"/>
        <v xml:space="preserve"> </v>
      </c>
      <c r="AU36" s="46" t="str">
        <f t="shared" si="17"/>
        <v xml:space="preserve"> </v>
      </c>
      <c r="AW36" s="46" t="str">
        <f t="shared" si="6"/>
        <v xml:space="preserve"> </v>
      </c>
      <c r="AX36" s="46" t="str">
        <f t="shared" si="7"/>
        <v xml:space="preserve"> </v>
      </c>
      <c r="AY36" s="10" t="str">
        <f t="shared" si="8"/>
        <v xml:space="preserve"> </v>
      </c>
      <c r="BA36" s="13" t="str">
        <f t="shared" si="9"/>
        <v xml:space="preserve"> </v>
      </c>
    </row>
    <row r="37" spans="1:53">
      <c r="AN37" s="10" t="str">
        <f t="shared" si="16"/>
        <v xml:space="preserve"> </v>
      </c>
      <c r="AO37" s="10" t="str">
        <f t="shared" si="0"/>
        <v xml:space="preserve"> </v>
      </c>
      <c r="AP37" s="13" t="str">
        <f t="shared" si="1"/>
        <v/>
      </c>
      <c r="AQ37" s="16" t="str">
        <f t="shared" si="2"/>
        <v xml:space="preserve"> </v>
      </c>
      <c r="AR37" s="13" t="str">
        <f t="shared" si="3"/>
        <v xml:space="preserve"> </v>
      </c>
      <c r="AS37" s="13" t="str">
        <f t="shared" si="4"/>
        <v xml:space="preserve"> </v>
      </c>
      <c r="AT37" s="13" t="str">
        <f t="shared" si="5"/>
        <v xml:space="preserve"> </v>
      </c>
      <c r="AU37" s="46" t="str">
        <f t="shared" si="17"/>
        <v xml:space="preserve"> </v>
      </c>
      <c r="AW37" s="46" t="str">
        <f t="shared" si="6"/>
        <v xml:space="preserve"> </v>
      </c>
      <c r="AX37" s="46" t="str">
        <f t="shared" si="7"/>
        <v xml:space="preserve"> </v>
      </c>
      <c r="AY37" s="10" t="str">
        <f t="shared" si="8"/>
        <v xml:space="preserve"> </v>
      </c>
      <c r="BA37" s="13" t="str">
        <f t="shared" si="9"/>
        <v xml:space="preserve"> </v>
      </c>
    </row>
    <row r="38" spans="1:53" ht="17.25" customHeight="1">
      <c r="A38" s="33">
        <v>5</v>
      </c>
      <c r="B38" s="33"/>
      <c r="C38" s="33"/>
      <c r="D38" s="33"/>
      <c r="E38" s="33"/>
      <c r="G38" s="36" t="e">
        <f>IF(ISBLANK(A38)," ",VLOOKUP(A38,beg,2,FALSE))</f>
        <v>#NAME?</v>
      </c>
      <c r="H38" s="3" t="e">
        <f>IF(ISBLANK(A38)," ",CONCATENATE(G38," ",$A$4))</f>
        <v>#NAME?</v>
      </c>
      <c r="I38" s="10"/>
      <c r="AN38" s="10" t="str">
        <f t="shared" si="16"/>
        <v xml:space="preserve"> </v>
      </c>
      <c r="AO38" s="10" t="str">
        <f t="shared" si="0"/>
        <v xml:space="preserve"> </v>
      </c>
      <c r="AP38" s="13" t="str">
        <f t="shared" si="1"/>
        <v/>
      </c>
      <c r="AQ38" s="16" t="str">
        <f t="shared" si="2"/>
        <v xml:space="preserve"> </v>
      </c>
      <c r="AR38" s="13" t="str">
        <f t="shared" si="3"/>
        <v xml:space="preserve"> </v>
      </c>
      <c r="AS38" s="13" t="str">
        <f t="shared" si="4"/>
        <v xml:space="preserve"> </v>
      </c>
      <c r="AT38" s="13" t="str">
        <f t="shared" si="5"/>
        <v xml:space="preserve"> </v>
      </c>
      <c r="AU38" s="46" t="str">
        <f t="shared" si="17"/>
        <v xml:space="preserve"> </v>
      </c>
      <c r="AW38" s="46" t="str">
        <f t="shared" si="6"/>
        <v xml:space="preserve"> </v>
      </c>
      <c r="AX38" s="46" t="str">
        <f t="shared" si="7"/>
        <v xml:space="preserve"> </v>
      </c>
      <c r="AY38" s="10" t="str">
        <f t="shared" si="8"/>
        <v xml:space="preserve"> </v>
      </c>
      <c r="BA38" s="13" t="str">
        <f t="shared" si="9"/>
        <v xml:space="preserve"> </v>
      </c>
    </row>
    <row r="39" spans="1:53" ht="15.75" customHeight="1">
      <c r="A39" s="33"/>
      <c r="B39" s="33"/>
      <c r="C39" s="33"/>
      <c r="D39" s="33"/>
      <c r="E39" s="19" t="str">
        <f>$E$7</f>
        <v>Startas:</v>
      </c>
      <c r="F39" s="52" t="e">
        <f>IF(ISBLANK($A$1)," ",SUM(F31+$A$5))</f>
        <v>#NAME?</v>
      </c>
      <c r="I39" s="10"/>
      <c r="AN39" s="10" t="str">
        <f t="shared" si="16"/>
        <v xml:space="preserve"> </v>
      </c>
      <c r="AO39" s="10" t="str">
        <f t="shared" si="0"/>
        <v xml:space="preserve"> </v>
      </c>
      <c r="AP39" s="13" t="str">
        <f t="shared" si="1"/>
        <v/>
      </c>
      <c r="AQ39" s="16" t="str">
        <f t="shared" si="2"/>
        <v xml:space="preserve"> </v>
      </c>
      <c r="AR39" s="13" t="str">
        <f t="shared" si="3"/>
        <v xml:space="preserve"> </v>
      </c>
      <c r="AS39" s="13" t="str">
        <f t="shared" si="4"/>
        <v xml:space="preserve"> </v>
      </c>
      <c r="AT39" s="13" t="str">
        <f t="shared" si="5"/>
        <v xml:space="preserve"> </v>
      </c>
      <c r="AU39" s="46" t="str">
        <f t="shared" si="17"/>
        <v xml:space="preserve"> </v>
      </c>
      <c r="AW39" s="46" t="str">
        <f t="shared" si="6"/>
        <v xml:space="preserve"> </v>
      </c>
      <c r="AX39" s="46" t="str">
        <f t="shared" si="7"/>
        <v xml:space="preserve"> </v>
      </c>
      <c r="AY39" s="10" t="str">
        <f t="shared" si="8"/>
        <v xml:space="preserve"> </v>
      </c>
      <c r="BA39" s="13" t="str">
        <f t="shared" si="9"/>
        <v xml:space="preserve"> </v>
      </c>
    </row>
    <row r="40" spans="1:53" ht="15.75" customHeight="1">
      <c r="A40" s="35" t="str">
        <f t="shared" ref="A40:S40" si="19">A8</f>
        <v>Vieta</v>
      </c>
      <c r="B40" s="35" t="str">
        <f t="shared" si="19"/>
        <v>Vt viso</v>
      </c>
      <c r="C40" s="35" t="str">
        <f t="shared" si="19"/>
        <v>bėg/vt</v>
      </c>
      <c r="D40" s="35" t="str">
        <f t="shared" si="19"/>
        <v>beg</v>
      </c>
      <c r="E40" s="39" t="str">
        <f t="shared" si="19"/>
        <v>Takas</v>
      </c>
      <c r="F40" s="57" t="str">
        <f t="shared" si="19"/>
        <v>St Nr</v>
      </c>
      <c r="G40" s="35" t="str">
        <f t="shared" si="19"/>
        <v>ID</v>
      </c>
      <c r="H40" s="58" t="str">
        <f t="shared" si="19"/>
        <v>Dalyvis</v>
      </c>
      <c r="I40" s="43" t="str">
        <f t="shared" si="19"/>
        <v>Gim. data</v>
      </c>
      <c r="J40" s="58" t="str">
        <f t="shared" si="19"/>
        <v>Komanda</v>
      </c>
      <c r="K40" s="57" t="str">
        <f t="shared" si="19"/>
        <v>Rez</v>
      </c>
      <c r="L40" s="57" t="str">
        <f t="shared" si="19"/>
        <v>SB</v>
      </c>
      <c r="M40" s="57" t="str">
        <f t="shared" si="19"/>
        <v>PB</v>
      </c>
      <c r="N40" s="39">
        <f t="shared" si="19"/>
        <v>0</v>
      </c>
      <c r="O40" s="39">
        <f t="shared" si="19"/>
        <v>0</v>
      </c>
      <c r="P40" s="39">
        <f t="shared" si="19"/>
        <v>0</v>
      </c>
      <c r="Q40" s="39">
        <f t="shared" si="19"/>
        <v>0</v>
      </c>
      <c r="R40" s="39" t="str">
        <f t="shared" si="19"/>
        <v>SB/PB</v>
      </c>
      <c r="S40" s="35" t="str">
        <f t="shared" si="19"/>
        <v>fin</v>
      </c>
      <c r="AN40" s="10" t="str">
        <f t="shared" si="16"/>
        <v xml:space="preserve"> </v>
      </c>
      <c r="AO40" s="10" t="str">
        <f t="shared" si="0"/>
        <v xml:space="preserve"> </v>
      </c>
      <c r="AP40" s="13" t="str">
        <f t="shared" si="1"/>
        <v/>
      </c>
      <c r="AQ40" s="16" t="str">
        <f t="shared" si="2"/>
        <v xml:space="preserve"> </v>
      </c>
      <c r="AR40" s="13" t="str">
        <f t="shared" si="3"/>
        <v xml:space="preserve"> </v>
      </c>
      <c r="AS40" s="13" t="str">
        <f t="shared" si="4"/>
        <v xml:space="preserve"> </v>
      </c>
      <c r="AT40" s="13" t="str">
        <f t="shared" si="5"/>
        <v xml:space="preserve"> </v>
      </c>
      <c r="AU40" s="46" t="str">
        <f t="shared" si="17"/>
        <v xml:space="preserve"> </v>
      </c>
      <c r="AW40" s="46" t="str">
        <f t="shared" si="6"/>
        <v xml:space="preserve"> </v>
      </c>
      <c r="AX40" s="46" t="str">
        <f t="shared" si="7"/>
        <v xml:space="preserve"> </v>
      </c>
      <c r="AY40" s="10" t="str">
        <f t="shared" si="8"/>
        <v xml:space="preserve"> </v>
      </c>
      <c r="BA40" s="13" t="str">
        <f t="shared" si="9"/>
        <v xml:space="preserve"> </v>
      </c>
    </row>
    <row r="41" spans="1:53" ht="15.75" customHeight="1">
      <c r="A41" s="5" t="str">
        <f>IF(ISBLANK(K41),"",RANK(K41,$K$41:$K$44,1))</f>
        <v/>
      </c>
      <c r="B41" s="5" t="str">
        <f>IF(ISBLANK(K41)," ",RANK(K41,$K$9:$K$68,1))</f>
        <v xml:space="preserve"> </v>
      </c>
      <c r="C41" s="5" t="str">
        <f>IF(ISBLANK(K41)," ",CONCATENATE(D41,"/",A41))</f>
        <v xml:space="preserve"> </v>
      </c>
      <c r="D41" s="5">
        <f>$A$38</f>
        <v>5</v>
      </c>
      <c r="E41" s="5">
        <f>E9</f>
        <v>1</v>
      </c>
      <c r="F41" s="5"/>
      <c r="G41" s="5" t="str">
        <f>IF(ISBLANK(F41)," ",CONCATENATE($A$2,F41))</f>
        <v xml:space="preserve"> </v>
      </c>
      <c r="H41" s="47" t="str">
        <f>IF(ISBLANK(F41),"",VLOOKUP(G41,id,2,FALSE))</f>
        <v/>
      </c>
      <c r="I41" s="45" t="str">
        <f>IF(ISBLANK(F41)," ",VLOOKUP(G41,id,3,FALSE))</f>
        <v xml:space="preserve"> </v>
      </c>
      <c r="J41" s="47" t="str">
        <f>IF(ISBLANK(F41)," ",VLOOKUP(G41,id,4,FALSE))</f>
        <v xml:space="preserve"> </v>
      </c>
      <c r="K41" s="38"/>
      <c r="L41" s="38"/>
      <c r="M41" s="38"/>
      <c r="N41" s="38" t="str">
        <f>IF(ISBLANK(K41)," ",IF(K41=L41,"="," "))</f>
        <v xml:space="preserve"> </v>
      </c>
      <c r="O41" s="38" t="str">
        <f>IF(ISBLANK(K41)," ",IF(K41&lt;=L41,"SB"," "))</f>
        <v xml:space="preserve"> </v>
      </c>
      <c r="P41" s="38" t="str">
        <f>IF(ISBLANK(K41)," ",IF(K41=M41,"="," "))</f>
        <v xml:space="preserve"> </v>
      </c>
      <c r="Q41" s="38" t="str">
        <f>IF(ISBLANK(K41)," ",IF(K41&lt;=M41,"PB"," "))</f>
        <v xml:space="preserve"> </v>
      </c>
      <c r="R41" s="37" t="str">
        <f>IF(ISBLANK(K41)," ",CONCATENATE(N41,O41,P41,Q41))</f>
        <v xml:space="preserve"> </v>
      </c>
      <c r="S41" s="38" t="str">
        <f>IF(B41&lt;=4,"Fin"," ")</f>
        <v xml:space="preserve"> </v>
      </c>
      <c r="AN41" s="10" t="str">
        <f t="shared" si="16"/>
        <v xml:space="preserve"> </v>
      </c>
      <c r="AO41" s="10" t="str">
        <f t="shared" ref="AO41:AO68" si="20">IF(ISBLANK(AM41)," ",CONCATENATE($A$2,AN41))</f>
        <v xml:space="preserve"> </v>
      </c>
      <c r="AP41" s="13" t="str">
        <f t="shared" ref="AP41:AP72" si="21">IF(ISBLANK(AM41),"",VLOOKUP(AO41,id,2,FALSE))</f>
        <v/>
      </c>
      <c r="AQ41" s="16" t="str">
        <f t="shared" ref="AQ41:AQ72" si="22">IF(ISBLANK(AM41)," ",VLOOKUP(AO41,id,3,FALSE))</f>
        <v xml:space="preserve"> </v>
      </c>
      <c r="AR41" s="13" t="str">
        <f t="shared" ref="AR41:AR72" si="23">IF(ISBLANK(AM41)," ",VLOOKUP(AO41,id,4,FALSE))</f>
        <v xml:space="preserve"> </v>
      </c>
      <c r="AS41" s="13" t="str">
        <f t="shared" ref="AS41:AS72" si="24">IF(ISBLANK(AM41)," ",VLOOKUP(AO41,id,5,FALSE))</f>
        <v xml:space="preserve"> </v>
      </c>
      <c r="AT41" s="13" t="str">
        <f t="shared" ref="AT41:AT72" si="25">IF(ISBLANK(AM41)," ",VLOOKUP(AO41,id,6,FALSE))</f>
        <v xml:space="preserve"> </v>
      </c>
      <c r="AU41" s="46" t="str">
        <f t="shared" si="17"/>
        <v xml:space="preserve"> </v>
      </c>
      <c r="AW41" s="46" t="str">
        <f t="shared" ref="AW41:AW64" si="26">IF(ISBLANK(AM41)," ",MIN(AU41:AV41))</f>
        <v xml:space="preserve"> </v>
      </c>
      <c r="AX41" s="46" t="str">
        <f t="shared" ref="AX41:AX72" si="27">IF(ISBLANK(AM41)," ",VLOOKUP(AM41,rzsdfam,17,FALSE))</f>
        <v xml:space="preserve"> </v>
      </c>
      <c r="AY41" s="10" t="str">
        <f t="shared" ref="AY41:AY64" si="28">IF(ISBLANK(AM41)," ",VLOOKUP(AW41,$BC$10:$BD$17,2,1))</f>
        <v xml:space="preserve"> </v>
      </c>
      <c r="BA41" s="13" t="str">
        <f t="shared" ref="BA41:BA72" si="29">IF(ISBLANK(AM41)," ",VLOOKUP(AO41,id,7,FALSE))</f>
        <v xml:space="preserve"> </v>
      </c>
    </row>
    <row r="42" spans="1:53">
      <c r="A42" s="7" t="str">
        <f>IF(ISBLANK(K42),"",RANK(K42,$K$41:$K$44,1))</f>
        <v/>
      </c>
      <c r="B42" s="7" t="str">
        <f>IF(ISBLANK(K42)," ",RANK(K42,$K$9:$K$68,1))</f>
        <v xml:space="preserve"> </v>
      </c>
      <c r="C42" s="5" t="str">
        <f>IF(ISBLANK(K42)," ",CONCATENATE(D42,"/",A42))</f>
        <v xml:space="preserve"> </v>
      </c>
      <c r="D42" s="5">
        <f>$A$38</f>
        <v>5</v>
      </c>
      <c r="E42" s="7">
        <f>E10</f>
        <v>2</v>
      </c>
      <c r="F42" s="7"/>
      <c r="G42" s="7" t="str">
        <f>IF(ISBLANK(F42)," ",CONCATENATE($A$2,F42))</f>
        <v xml:space="preserve"> </v>
      </c>
      <c r="H42" s="47" t="str">
        <f>IF(ISBLANK(F42),"",VLOOKUP(G42,id,2,FALSE))</f>
        <v/>
      </c>
      <c r="I42" s="45" t="str">
        <f>IF(ISBLANK(F42)," ",VLOOKUP(G42,id,3,FALSE))</f>
        <v xml:space="preserve"> </v>
      </c>
      <c r="J42" s="47" t="str">
        <f>IF(ISBLANK(F42)," ",VLOOKUP(G42,id,4,FALSE))</f>
        <v xml:space="preserve"> </v>
      </c>
      <c r="K42" s="44"/>
      <c r="L42" s="44"/>
      <c r="M42" s="44"/>
      <c r="N42" s="38" t="str">
        <f>IF(ISBLANK(K42)," ",IF(K42=L42,"="," "))</f>
        <v xml:space="preserve"> </v>
      </c>
      <c r="O42" s="38" t="str">
        <f>IF(ISBLANK(K42)," ",IF(K42&lt;=L42,"SB"," "))</f>
        <v xml:space="preserve"> </v>
      </c>
      <c r="P42" s="38" t="str">
        <f>IF(ISBLANK(K42)," ",IF(K42=M42,"="," "))</f>
        <v xml:space="preserve"> </v>
      </c>
      <c r="Q42" s="38" t="str">
        <f>IF(ISBLANK(K42)," ",IF(K42&lt;=M42,"PB"," "))</f>
        <v xml:space="preserve"> </v>
      </c>
      <c r="R42" s="37" t="str">
        <f>IF(ISBLANK(K42)," ",CONCATENATE(N42,O42,P42,Q42))</f>
        <v xml:space="preserve"> </v>
      </c>
      <c r="S42" s="44" t="str">
        <f>IF(B42&lt;=4,"Fin"," ")</f>
        <v xml:space="preserve"> </v>
      </c>
      <c r="AN42" s="10" t="str">
        <f t="shared" si="16"/>
        <v xml:space="preserve"> </v>
      </c>
      <c r="AO42" s="10" t="str">
        <f t="shared" si="20"/>
        <v xml:space="preserve"> </v>
      </c>
      <c r="AP42" s="13" t="str">
        <f t="shared" si="21"/>
        <v/>
      </c>
      <c r="AQ42" s="16" t="str">
        <f t="shared" si="22"/>
        <v xml:space="preserve"> </v>
      </c>
      <c r="AR42" s="13" t="str">
        <f t="shared" si="23"/>
        <v xml:space="preserve"> </v>
      </c>
      <c r="AS42" s="13" t="str">
        <f t="shared" si="24"/>
        <v xml:space="preserve"> </v>
      </c>
      <c r="AT42" s="13" t="str">
        <f t="shared" si="25"/>
        <v xml:space="preserve"> </v>
      </c>
      <c r="AU42" s="46" t="str">
        <f t="shared" si="17"/>
        <v xml:space="preserve"> </v>
      </c>
      <c r="AW42" s="46" t="str">
        <f t="shared" si="26"/>
        <v xml:space="preserve"> </v>
      </c>
      <c r="AX42" s="46" t="str">
        <f t="shared" si="27"/>
        <v xml:space="preserve"> </v>
      </c>
      <c r="AY42" s="10" t="str">
        <f t="shared" si="28"/>
        <v xml:space="preserve"> </v>
      </c>
      <c r="BA42" s="13" t="str">
        <f t="shared" si="29"/>
        <v xml:space="preserve"> </v>
      </c>
    </row>
    <row r="43" spans="1:53">
      <c r="A43" s="7" t="str">
        <f>IF(ISBLANK(K43),"",RANK(K43,$K$41:$K$44,1))</f>
        <v/>
      </c>
      <c r="B43" s="7" t="str">
        <f>IF(ISBLANK(K43)," ",RANK(K43,$K$9:$K$68,1))</f>
        <v xml:space="preserve"> </v>
      </c>
      <c r="C43" s="5" t="str">
        <f>IF(ISBLANK(K43)," ",CONCATENATE(D43,"/",A43))</f>
        <v xml:space="preserve"> </v>
      </c>
      <c r="D43" s="5">
        <f>$A$38</f>
        <v>5</v>
      </c>
      <c r="E43" s="7">
        <f>E11</f>
        <v>3</v>
      </c>
      <c r="F43" s="7"/>
      <c r="G43" s="7" t="str">
        <f>IF(ISBLANK(F43)," ",CONCATENATE($A$2,F43))</f>
        <v xml:space="preserve"> </v>
      </c>
      <c r="H43" s="47" t="str">
        <f>IF(ISBLANK(F43),"",VLOOKUP(G43,id,2,FALSE))</f>
        <v/>
      </c>
      <c r="I43" s="45" t="str">
        <f>IF(ISBLANK(F43)," ",VLOOKUP(G43,id,3,FALSE))</f>
        <v xml:space="preserve"> </v>
      </c>
      <c r="J43" s="47" t="str">
        <f>IF(ISBLANK(F43)," ",VLOOKUP(G43,id,4,FALSE))</f>
        <v xml:space="preserve"> </v>
      </c>
      <c r="K43" s="44"/>
      <c r="L43" s="44"/>
      <c r="M43" s="44"/>
      <c r="N43" s="38" t="str">
        <f>IF(ISBLANK(K43)," ",IF(K43=L43,"="," "))</f>
        <v xml:space="preserve"> </v>
      </c>
      <c r="O43" s="38" t="str">
        <f>IF(ISBLANK(K43)," ",IF(K43&lt;=L43,"SB"," "))</f>
        <v xml:space="preserve"> </v>
      </c>
      <c r="P43" s="38" t="str">
        <f>IF(ISBLANK(K43)," ",IF(K43=M43,"="," "))</f>
        <v xml:space="preserve"> </v>
      </c>
      <c r="Q43" s="38" t="str">
        <f>IF(ISBLANK(K43)," ",IF(K43&lt;=M43,"PB"," "))</f>
        <v xml:space="preserve"> </v>
      </c>
      <c r="R43" s="37" t="str">
        <f>IF(ISBLANK(K43)," ",CONCATENATE(N43,O43,P43,Q43))</f>
        <v xml:space="preserve"> </v>
      </c>
      <c r="S43" s="44" t="str">
        <f>IF(B43&lt;=4,"Fin"," ")</f>
        <v xml:space="preserve"> </v>
      </c>
      <c r="AN43" s="10" t="str">
        <f t="shared" si="16"/>
        <v xml:space="preserve"> </v>
      </c>
      <c r="AO43" s="10" t="str">
        <f t="shared" si="20"/>
        <v xml:space="preserve"> </v>
      </c>
      <c r="AP43" s="13" t="str">
        <f t="shared" si="21"/>
        <v/>
      </c>
      <c r="AQ43" s="16" t="str">
        <f t="shared" si="22"/>
        <v xml:space="preserve"> </v>
      </c>
      <c r="AR43" s="13" t="str">
        <f t="shared" si="23"/>
        <v xml:space="preserve"> </v>
      </c>
      <c r="AS43" s="13" t="str">
        <f t="shared" si="24"/>
        <v xml:space="preserve"> </v>
      </c>
      <c r="AT43" s="13" t="str">
        <f t="shared" si="25"/>
        <v xml:space="preserve"> </v>
      </c>
      <c r="AU43" s="46" t="str">
        <f t="shared" si="17"/>
        <v xml:space="preserve"> </v>
      </c>
      <c r="AW43" s="46" t="str">
        <f t="shared" si="26"/>
        <v xml:space="preserve"> </v>
      </c>
      <c r="AX43" s="46" t="str">
        <f t="shared" si="27"/>
        <v xml:space="preserve"> </v>
      </c>
      <c r="AY43" s="10" t="str">
        <f t="shared" si="28"/>
        <v xml:space="preserve"> </v>
      </c>
      <c r="BA43" s="13" t="str">
        <f t="shared" si="29"/>
        <v xml:space="preserve"> </v>
      </c>
    </row>
    <row r="44" spans="1:53">
      <c r="A44" s="7" t="str">
        <f>IF(ISBLANK(K44),"",RANK(K44,$K$41:$K$44,1))</f>
        <v/>
      </c>
      <c r="B44" s="7" t="str">
        <f>IF(ISBLANK(K44)," ",RANK(K44,$K$9:$K$68,1))</f>
        <v xml:space="preserve"> </v>
      </c>
      <c r="C44" s="5" t="str">
        <f>IF(ISBLANK(K44)," ",CONCATENATE(D44,"/",A44))</f>
        <v xml:space="preserve"> </v>
      </c>
      <c r="D44" s="5">
        <f>$A$38</f>
        <v>5</v>
      </c>
      <c r="E44" s="7">
        <f>E12</f>
        <v>4</v>
      </c>
      <c r="F44" s="7"/>
      <c r="G44" s="7" t="str">
        <f>IF(ISBLANK(F44)," ",CONCATENATE($A$2,F44))</f>
        <v xml:space="preserve"> </v>
      </c>
      <c r="H44" s="47" t="str">
        <f>IF(ISBLANK(F44),"",VLOOKUP(G44,id,2,FALSE))</f>
        <v/>
      </c>
      <c r="I44" s="45" t="str">
        <f>IF(ISBLANK(F44)," ",VLOOKUP(G44,id,3,FALSE))</f>
        <v xml:space="preserve"> </v>
      </c>
      <c r="J44" s="47" t="str">
        <f>IF(ISBLANK(F44)," ",VLOOKUP(G44,id,4,FALSE))</f>
        <v xml:space="preserve"> </v>
      </c>
      <c r="K44" s="44"/>
      <c r="L44" s="44"/>
      <c r="M44" s="44"/>
      <c r="N44" s="38" t="str">
        <f>IF(ISBLANK(K44)," ",IF(K44=L44,"="," "))</f>
        <v xml:space="preserve"> </v>
      </c>
      <c r="O44" s="38" t="str">
        <f>IF(ISBLANK(K44)," ",IF(K44&lt;=L44,"SB"," "))</f>
        <v xml:space="preserve"> </v>
      </c>
      <c r="P44" s="38" t="str">
        <f>IF(ISBLANK(K44)," ",IF(K44=M44,"="," "))</f>
        <v xml:space="preserve"> </v>
      </c>
      <c r="Q44" s="38" t="str">
        <f>IF(ISBLANK(K44)," ",IF(K44&lt;=M44,"PB"," "))</f>
        <v xml:space="preserve"> </v>
      </c>
      <c r="R44" s="37" t="str">
        <f>IF(ISBLANK(K44)," ",CONCATENATE(N44,O44,P44,Q44))</f>
        <v xml:space="preserve"> </v>
      </c>
      <c r="S44" s="44" t="str">
        <f>IF(B44&lt;=4,"Fin"," ")</f>
        <v xml:space="preserve"> </v>
      </c>
      <c r="AN44" s="10" t="str">
        <f t="shared" si="16"/>
        <v xml:space="preserve"> </v>
      </c>
      <c r="AO44" s="10" t="str">
        <f t="shared" si="20"/>
        <v xml:space="preserve"> </v>
      </c>
      <c r="AP44" s="13" t="str">
        <f t="shared" si="21"/>
        <v/>
      </c>
      <c r="AQ44" s="16" t="str">
        <f t="shared" si="22"/>
        <v xml:space="preserve"> </v>
      </c>
      <c r="AR44" s="13" t="str">
        <f t="shared" si="23"/>
        <v xml:space="preserve"> </v>
      </c>
      <c r="AS44" s="13" t="str">
        <f t="shared" si="24"/>
        <v xml:space="preserve"> </v>
      </c>
      <c r="AT44" s="13" t="str">
        <f t="shared" si="25"/>
        <v xml:space="preserve"> </v>
      </c>
      <c r="AU44" s="46" t="str">
        <f t="shared" si="17"/>
        <v xml:space="preserve"> </v>
      </c>
      <c r="AW44" s="46" t="str">
        <f t="shared" si="26"/>
        <v xml:space="preserve"> </v>
      </c>
      <c r="AX44" s="46" t="str">
        <f t="shared" si="27"/>
        <v xml:space="preserve"> </v>
      </c>
      <c r="AY44" s="10" t="str">
        <f t="shared" si="28"/>
        <v xml:space="preserve"> </v>
      </c>
      <c r="BA44" s="13" t="str">
        <f t="shared" si="29"/>
        <v xml:space="preserve"> </v>
      </c>
    </row>
    <row r="45" spans="1:53">
      <c r="AN45" s="10" t="str">
        <f t="shared" si="16"/>
        <v xml:space="preserve"> </v>
      </c>
      <c r="AO45" s="10" t="str">
        <f t="shared" si="20"/>
        <v xml:space="preserve"> </v>
      </c>
      <c r="AP45" s="13" t="str">
        <f t="shared" si="21"/>
        <v/>
      </c>
      <c r="AQ45" s="16" t="str">
        <f t="shared" si="22"/>
        <v xml:space="preserve"> </v>
      </c>
      <c r="AR45" s="13" t="str">
        <f t="shared" si="23"/>
        <v xml:space="preserve"> </v>
      </c>
      <c r="AS45" s="13" t="str">
        <f t="shared" si="24"/>
        <v xml:space="preserve"> </v>
      </c>
      <c r="AT45" s="13" t="str">
        <f t="shared" si="25"/>
        <v xml:space="preserve"> </v>
      </c>
      <c r="AU45" s="46" t="str">
        <f t="shared" si="17"/>
        <v xml:space="preserve"> </v>
      </c>
      <c r="AW45" s="46" t="str">
        <f t="shared" si="26"/>
        <v xml:space="preserve"> </v>
      </c>
      <c r="AX45" s="46" t="str">
        <f t="shared" si="27"/>
        <v xml:space="preserve"> </v>
      </c>
      <c r="AY45" s="10" t="str">
        <f t="shared" si="28"/>
        <v xml:space="preserve"> </v>
      </c>
      <c r="BA45" s="13" t="str">
        <f t="shared" si="29"/>
        <v xml:space="preserve"> </v>
      </c>
    </row>
    <row r="46" spans="1:53" ht="17.25" customHeight="1">
      <c r="A46" s="33">
        <v>6</v>
      </c>
      <c r="B46" s="33"/>
      <c r="C46" s="33"/>
      <c r="D46" s="33"/>
      <c r="E46" s="33"/>
      <c r="G46" s="36" t="e">
        <f>IF(ISBLANK(A46)," ",VLOOKUP(A46,beg,2,FALSE))</f>
        <v>#NAME?</v>
      </c>
      <c r="H46" s="3" t="e">
        <f>IF(ISBLANK(A46)," ",CONCATENATE(G46," ",$A$4))</f>
        <v>#NAME?</v>
      </c>
      <c r="I46" s="10"/>
      <c r="AN46" s="10" t="str">
        <f t="shared" si="16"/>
        <v xml:space="preserve"> </v>
      </c>
      <c r="AO46" s="10" t="str">
        <f t="shared" si="20"/>
        <v xml:space="preserve"> </v>
      </c>
      <c r="AP46" s="13" t="str">
        <f t="shared" si="21"/>
        <v/>
      </c>
      <c r="AQ46" s="16" t="str">
        <f t="shared" si="22"/>
        <v xml:space="preserve"> </v>
      </c>
      <c r="AR46" s="13" t="str">
        <f t="shared" si="23"/>
        <v xml:space="preserve"> </v>
      </c>
      <c r="AS46" s="13" t="str">
        <f t="shared" si="24"/>
        <v xml:space="preserve"> </v>
      </c>
      <c r="AT46" s="13" t="str">
        <f t="shared" si="25"/>
        <v xml:space="preserve"> </v>
      </c>
      <c r="AU46" s="46" t="str">
        <f t="shared" si="17"/>
        <v xml:space="preserve"> </v>
      </c>
      <c r="AW46" s="46" t="str">
        <f t="shared" si="26"/>
        <v xml:space="preserve"> </v>
      </c>
      <c r="AX46" s="46" t="str">
        <f t="shared" si="27"/>
        <v xml:space="preserve"> </v>
      </c>
      <c r="AY46" s="10" t="str">
        <f t="shared" si="28"/>
        <v xml:space="preserve"> </v>
      </c>
      <c r="BA46" s="13" t="str">
        <f t="shared" si="29"/>
        <v xml:space="preserve"> </v>
      </c>
    </row>
    <row r="47" spans="1:53" ht="15.75" customHeight="1">
      <c r="A47" s="33"/>
      <c r="B47" s="33"/>
      <c r="C47" s="33"/>
      <c r="D47" s="33"/>
      <c r="E47" s="19" t="str">
        <f>$E$7</f>
        <v>Startas:</v>
      </c>
      <c r="F47" s="52" t="e">
        <f>IF(ISBLANK($A$1)," ",SUM(F39+$A$5))</f>
        <v>#NAME?</v>
      </c>
      <c r="I47" s="10"/>
      <c r="AN47" s="10" t="str">
        <f t="shared" si="16"/>
        <v xml:space="preserve"> </v>
      </c>
      <c r="AO47" s="10" t="str">
        <f t="shared" si="20"/>
        <v xml:space="preserve"> </v>
      </c>
      <c r="AP47" s="13" t="str">
        <f t="shared" si="21"/>
        <v/>
      </c>
      <c r="AQ47" s="16" t="str">
        <f t="shared" si="22"/>
        <v xml:space="preserve"> </v>
      </c>
      <c r="AR47" s="13" t="str">
        <f t="shared" si="23"/>
        <v xml:space="preserve"> </v>
      </c>
      <c r="AS47" s="13" t="str">
        <f t="shared" si="24"/>
        <v xml:space="preserve"> </v>
      </c>
      <c r="AT47" s="13" t="str">
        <f t="shared" si="25"/>
        <v xml:space="preserve"> </v>
      </c>
      <c r="AU47" s="46" t="str">
        <f t="shared" si="17"/>
        <v xml:space="preserve"> </v>
      </c>
      <c r="AW47" s="46" t="str">
        <f t="shared" si="26"/>
        <v xml:space="preserve"> </v>
      </c>
      <c r="AX47" s="46" t="str">
        <f t="shared" si="27"/>
        <v xml:space="preserve"> </v>
      </c>
      <c r="AY47" s="10" t="str">
        <f t="shared" si="28"/>
        <v xml:space="preserve"> </v>
      </c>
      <c r="BA47" s="13" t="str">
        <f t="shared" si="29"/>
        <v xml:space="preserve"> </v>
      </c>
    </row>
    <row r="48" spans="1:53" ht="15.75" customHeight="1">
      <c r="A48" s="35" t="str">
        <f t="shared" ref="A48:S48" si="30">A8</f>
        <v>Vieta</v>
      </c>
      <c r="B48" s="35" t="str">
        <f t="shared" si="30"/>
        <v>Vt viso</v>
      </c>
      <c r="C48" s="35" t="str">
        <f t="shared" si="30"/>
        <v>bėg/vt</v>
      </c>
      <c r="D48" s="35" t="str">
        <f t="shared" si="30"/>
        <v>beg</v>
      </c>
      <c r="E48" s="39" t="str">
        <f t="shared" si="30"/>
        <v>Takas</v>
      </c>
      <c r="F48" s="57" t="str">
        <f t="shared" si="30"/>
        <v>St Nr</v>
      </c>
      <c r="G48" s="35" t="str">
        <f t="shared" si="30"/>
        <v>ID</v>
      </c>
      <c r="H48" s="58" t="str">
        <f t="shared" si="30"/>
        <v>Dalyvis</v>
      </c>
      <c r="I48" s="43" t="str">
        <f t="shared" si="30"/>
        <v>Gim. data</v>
      </c>
      <c r="J48" s="58" t="str">
        <f t="shared" si="30"/>
        <v>Komanda</v>
      </c>
      <c r="K48" s="57" t="str">
        <f t="shared" si="30"/>
        <v>Rez</v>
      </c>
      <c r="L48" s="57" t="str">
        <f t="shared" si="30"/>
        <v>SB</v>
      </c>
      <c r="M48" s="57" t="str">
        <f t="shared" si="30"/>
        <v>PB</v>
      </c>
      <c r="N48" s="39">
        <f t="shared" si="30"/>
        <v>0</v>
      </c>
      <c r="O48" s="39">
        <f t="shared" si="30"/>
        <v>0</v>
      </c>
      <c r="P48" s="39">
        <f t="shared" si="30"/>
        <v>0</v>
      </c>
      <c r="Q48" s="39">
        <f t="shared" si="30"/>
        <v>0</v>
      </c>
      <c r="R48" s="39" t="str">
        <f t="shared" si="30"/>
        <v>SB/PB</v>
      </c>
      <c r="S48" s="35" t="str">
        <f t="shared" si="30"/>
        <v>fin</v>
      </c>
      <c r="AN48" s="10" t="str">
        <f t="shared" si="16"/>
        <v xml:space="preserve"> </v>
      </c>
      <c r="AO48" s="10" t="str">
        <f t="shared" si="20"/>
        <v xml:space="preserve"> </v>
      </c>
      <c r="AP48" s="13" t="str">
        <f t="shared" si="21"/>
        <v/>
      </c>
      <c r="AQ48" s="16" t="str">
        <f t="shared" si="22"/>
        <v xml:space="preserve"> </v>
      </c>
      <c r="AR48" s="13" t="str">
        <f t="shared" si="23"/>
        <v xml:space="preserve"> </v>
      </c>
      <c r="AS48" s="13" t="str">
        <f t="shared" si="24"/>
        <v xml:space="preserve"> </v>
      </c>
      <c r="AT48" s="13" t="str">
        <f t="shared" si="25"/>
        <v xml:space="preserve"> </v>
      </c>
      <c r="AU48" s="46" t="str">
        <f t="shared" si="17"/>
        <v xml:space="preserve"> </v>
      </c>
      <c r="AW48" s="46" t="str">
        <f t="shared" si="26"/>
        <v xml:space="preserve"> </v>
      </c>
      <c r="AX48" s="46" t="str">
        <f t="shared" si="27"/>
        <v xml:space="preserve"> </v>
      </c>
      <c r="AY48" s="10" t="str">
        <f t="shared" si="28"/>
        <v xml:space="preserve"> </v>
      </c>
      <c r="BA48" s="13" t="str">
        <f t="shared" si="29"/>
        <v xml:space="preserve"> </v>
      </c>
    </row>
    <row r="49" spans="1:53" ht="15.75" customHeight="1">
      <c r="A49" s="5" t="str">
        <f>IF(ISBLANK(K49),"",RANK(K49,$K$50:$K$52,1))</f>
        <v/>
      </c>
      <c r="B49" s="5" t="str">
        <f>IF(ISBLANK(K49)," ",RANK(K49,$K$9:$K$68,1))</f>
        <v xml:space="preserve"> </v>
      </c>
      <c r="C49" s="5" t="str">
        <f>IF(ISBLANK(K49)," ",CONCATENATE(D49,"/",A49))</f>
        <v xml:space="preserve"> </v>
      </c>
      <c r="D49" s="5">
        <f>$A$46</f>
        <v>6</v>
      </c>
      <c r="E49" s="5">
        <f>E9</f>
        <v>1</v>
      </c>
      <c r="F49" s="5"/>
      <c r="G49" s="5" t="str">
        <f>IF(ISBLANK(F49)," ",CONCATENATE($A$2,F49))</f>
        <v xml:space="preserve"> </v>
      </c>
      <c r="H49" s="47" t="str">
        <f>IF(ISBLANK(F49),"",VLOOKUP(G49,id,2,FALSE))</f>
        <v/>
      </c>
      <c r="I49" s="45" t="str">
        <f>IF(ISBLANK(F49)," ",VLOOKUP(G49,id,3,FALSE))</f>
        <v xml:space="preserve"> </v>
      </c>
      <c r="J49" s="47" t="str">
        <f>IF(ISBLANK(F49)," ",VLOOKUP(G49,id,4,FALSE))</f>
        <v xml:space="preserve"> </v>
      </c>
      <c r="K49" s="38"/>
      <c r="L49" s="38"/>
      <c r="M49" s="38"/>
      <c r="N49" s="38" t="str">
        <f>IF(ISBLANK(K49)," ",IF(K49=L49,"="," "))</f>
        <v xml:space="preserve"> </v>
      </c>
      <c r="O49" s="38" t="str">
        <f>IF(ISBLANK(K49)," ",IF(K49&lt;=L49,"SB"," "))</f>
        <v xml:space="preserve"> </v>
      </c>
      <c r="P49" s="38" t="str">
        <f>IF(ISBLANK(K49)," ",IF(K49=M49,"="," "))</f>
        <v xml:space="preserve"> </v>
      </c>
      <c r="Q49" s="38" t="str">
        <f>IF(ISBLANK(K49)," ",IF(K49&lt;=M49,"PB"," "))</f>
        <v xml:space="preserve"> </v>
      </c>
      <c r="R49" s="37" t="str">
        <f>IF(ISBLANK(K49)," ",CONCATENATE(N49,O49,P49,Q49))</f>
        <v xml:space="preserve"> </v>
      </c>
      <c r="S49" s="38" t="str">
        <f>IF(B49&lt;=4,"Fin"," ")</f>
        <v xml:space="preserve"> </v>
      </c>
      <c r="AN49" s="10" t="str">
        <f t="shared" si="16"/>
        <v xml:space="preserve"> </v>
      </c>
      <c r="AO49" s="10" t="str">
        <f t="shared" si="20"/>
        <v xml:space="preserve"> </v>
      </c>
      <c r="AP49" s="13" t="str">
        <f t="shared" si="21"/>
        <v/>
      </c>
      <c r="AQ49" s="16" t="str">
        <f t="shared" si="22"/>
        <v xml:space="preserve"> </v>
      </c>
      <c r="AR49" s="13" t="str">
        <f t="shared" si="23"/>
        <v xml:space="preserve"> </v>
      </c>
      <c r="AS49" s="13" t="str">
        <f t="shared" si="24"/>
        <v xml:space="preserve"> </v>
      </c>
      <c r="AT49" s="13" t="str">
        <f t="shared" si="25"/>
        <v xml:space="preserve"> </v>
      </c>
      <c r="AU49" s="46" t="str">
        <f t="shared" si="17"/>
        <v xml:space="preserve"> </v>
      </c>
      <c r="AW49" s="46" t="str">
        <f t="shared" si="26"/>
        <v xml:space="preserve"> </v>
      </c>
      <c r="AX49" s="46" t="str">
        <f t="shared" si="27"/>
        <v xml:space="preserve"> </v>
      </c>
      <c r="AY49" s="10" t="str">
        <f t="shared" si="28"/>
        <v xml:space="preserve"> </v>
      </c>
      <c r="BA49" s="13" t="str">
        <f t="shared" si="29"/>
        <v xml:space="preserve"> </v>
      </c>
    </row>
    <row r="50" spans="1:53">
      <c r="A50" s="7" t="str">
        <f>IF(ISBLANK(K50),"",RANK(K50,$K$50:$K$52,1))</f>
        <v/>
      </c>
      <c r="B50" s="7" t="str">
        <f>IF(ISBLANK(K50)," ",RANK(K50,$K$9:$K$68,1))</f>
        <v xml:space="preserve"> </v>
      </c>
      <c r="C50" s="5" t="str">
        <f>IF(ISBLANK(K50)," ",CONCATENATE(D50,"/",A50))</f>
        <v xml:space="preserve"> </v>
      </c>
      <c r="D50" s="5">
        <f>$A$46</f>
        <v>6</v>
      </c>
      <c r="E50" s="7">
        <f>E10</f>
        <v>2</v>
      </c>
      <c r="F50" s="7"/>
      <c r="G50" s="7" t="str">
        <f>IF(ISBLANK(F50)," ",CONCATENATE($A$2,F50))</f>
        <v xml:space="preserve"> </v>
      </c>
      <c r="H50" s="47" t="str">
        <f>IF(ISBLANK(F50),"",VLOOKUP(G50,id,2,FALSE))</f>
        <v/>
      </c>
      <c r="I50" s="45" t="str">
        <f>IF(ISBLANK(F50)," ",VLOOKUP(G50,id,3,FALSE))</f>
        <v xml:space="preserve"> </v>
      </c>
      <c r="J50" s="47" t="str">
        <f>IF(ISBLANK(F50)," ",VLOOKUP(G50,id,4,FALSE))</f>
        <v xml:space="preserve"> </v>
      </c>
      <c r="K50" s="44"/>
      <c r="L50" s="44"/>
      <c r="M50" s="44"/>
      <c r="N50" s="38" t="str">
        <f>IF(ISBLANK(K50)," ",IF(K50=L50,"="," "))</f>
        <v xml:space="preserve"> </v>
      </c>
      <c r="O50" s="38" t="str">
        <f>IF(ISBLANK(K50)," ",IF(K50&lt;=L50,"SB"," "))</f>
        <v xml:space="preserve"> </v>
      </c>
      <c r="P50" s="38" t="str">
        <f>IF(ISBLANK(K50)," ",IF(K50=M50,"="," "))</f>
        <v xml:space="preserve"> </v>
      </c>
      <c r="Q50" s="38" t="str">
        <f>IF(ISBLANK(K50)," ",IF(K50&lt;=M50,"PB"," "))</f>
        <v xml:space="preserve"> </v>
      </c>
      <c r="R50" s="37" t="str">
        <f>IF(ISBLANK(K50)," ",CONCATENATE(N50,O50,P50,Q50))</f>
        <v xml:space="preserve"> </v>
      </c>
      <c r="S50" s="44" t="str">
        <f>IF(B50&lt;=4,"Fin"," ")</f>
        <v xml:space="preserve"> </v>
      </c>
      <c r="AN50" s="10" t="str">
        <f t="shared" si="16"/>
        <v xml:space="preserve"> </v>
      </c>
      <c r="AO50" s="10" t="str">
        <f t="shared" si="20"/>
        <v xml:space="preserve"> </v>
      </c>
      <c r="AP50" s="13" t="str">
        <f t="shared" si="21"/>
        <v/>
      </c>
      <c r="AQ50" s="16" t="str">
        <f t="shared" si="22"/>
        <v xml:space="preserve"> </v>
      </c>
      <c r="AR50" s="13" t="str">
        <f t="shared" si="23"/>
        <v xml:space="preserve"> </v>
      </c>
      <c r="AS50" s="13" t="str">
        <f t="shared" si="24"/>
        <v xml:space="preserve"> </v>
      </c>
      <c r="AT50" s="13" t="str">
        <f t="shared" si="25"/>
        <v xml:space="preserve"> </v>
      </c>
      <c r="AU50" s="46" t="str">
        <f t="shared" si="17"/>
        <v xml:space="preserve"> </v>
      </c>
      <c r="AW50" s="46" t="str">
        <f t="shared" si="26"/>
        <v xml:space="preserve"> </v>
      </c>
      <c r="AX50" s="46" t="str">
        <f t="shared" si="27"/>
        <v xml:space="preserve"> </v>
      </c>
      <c r="AY50" s="10" t="str">
        <f t="shared" si="28"/>
        <v xml:space="preserve"> </v>
      </c>
      <c r="BA50" s="13" t="str">
        <f t="shared" si="29"/>
        <v xml:space="preserve"> </v>
      </c>
    </row>
    <row r="51" spans="1:53">
      <c r="A51" s="7" t="str">
        <f>IF(ISBLANK(K51),"",RANK(K51,$K$50:$K$52,1))</f>
        <v/>
      </c>
      <c r="B51" s="7" t="str">
        <f>IF(ISBLANK(K51)," ",RANK(K51,$K$9:$K$68,1))</f>
        <v xml:space="preserve"> </v>
      </c>
      <c r="C51" s="5" t="str">
        <f>IF(ISBLANK(K51)," ",CONCATENATE(D51,"/",A51))</f>
        <v xml:space="preserve"> </v>
      </c>
      <c r="D51" s="5">
        <f>$A$46</f>
        <v>6</v>
      </c>
      <c r="E51" s="7">
        <f>E11</f>
        <v>3</v>
      </c>
      <c r="F51" s="7"/>
      <c r="G51" s="7" t="str">
        <f>IF(ISBLANK(F51)," ",CONCATENATE($A$2,F51))</f>
        <v xml:space="preserve"> </v>
      </c>
      <c r="H51" s="47" t="str">
        <f>IF(ISBLANK(F51),"",VLOOKUP(G51,id,2,FALSE))</f>
        <v/>
      </c>
      <c r="I51" s="45" t="str">
        <f>IF(ISBLANK(F51)," ",VLOOKUP(G51,id,3,FALSE))</f>
        <v xml:space="preserve"> </v>
      </c>
      <c r="J51" s="47" t="str">
        <f>IF(ISBLANK(F51)," ",VLOOKUP(G51,id,4,FALSE))</f>
        <v xml:space="preserve"> </v>
      </c>
      <c r="K51" s="44"/>
      <c r="L51" s="44"/>
      <c r="M51" s="44"/>
      <c r="N51" s="38" t="str">
        <f>IF(ISBLANK(K51)," ",IF(K51=L51,"="," "))</f>
        <v xml:space="preserve"> </v>
      </c>
      <c r="O51" s="38" t="str">
        <f>IF(ISBLANK(K51)," ",IF(K51&lt;=L51,"SB"," "))</f>
        <v xml:space="preserve"> </v>
      </c>
      <c r="P51" s="38" t="str">
        <f>IF(ISBLANK(K51)," ",IF(K51=M51,"="," "))</f>
        <v xml:space="preserve"> </v>
      </c>
      <c r="Q51" s="38" t="str">
        <f>IF(ISBLANK(K51)," ",IF(K51&lt;=M51,"PB"," "))</f>
        <v xml:space="preserve"> </v>
      </c>
      <c r="R51" s="37" t="str">
        <f>IF(ISBLANK(K51)," ",CONCATENATE(N51,O51,P51,Q51))</f>
        <v xml:space="preserve"> </v>
      </c>
      <c r="S51" s="44" t="str">
        <f>IF(B51&lt;=4,"Fin"," ")</f>
        <v xml:space="preserve"> </v>
      </c>
      <c r="AN51" s="10" t="str">
        <f t="shared" si="16"/>
        <v xml:space="preserve"> </v>
      </c>
      <c r="AO51" s="10" t="str">
        <f t="shared" si="20"/>
        <v xml:space="preserve"> </v>
      </c>
      <c r="AP51" s="13" t="str">
        <f t="shared" si="21"/>
        <v/>
      </c>
      <c r="AQ51" s="16" t="str">
        <f t="shared" si="22"/>
        <v xml:space="preserve"> </v>
      </c>
      <c r="AR51" s="13" t="str">
        <f t="shared" si="23"/>
        <v xml:space="preserve"> </v>
      </c>
      <c r="AS51" s="13" t="str">
        <f t="shared" si="24"/>
        <v xml:space="preserve"> </v>
      </c>
      <c r="AT51" s="13" t="str">
        <f t="shared" si="25"/>
        <v xml:space="preserve"> </v>
      </c>
      <c r="AU51" s="46" t="str">
        <f t="shared" si="17"/>
        <v xml:space="preserve"> </v>
      </c>
      <c r="AW51" s="46" t="str">
        <f t="shared" si="26"/>
        <v xml:space="preserve"> </v>
      </c>
      <c r="AX51" s="46" t="str">
        <f t="shared" si="27"/>
        <v xml:space="preserve"> </v>
      </c>
      <c r="AY51" s="10" t="str">
        <f t="shared" si="28"/>
        <v xml:space="preserve"> </v>
      </c>
      <c r="BA51" s="13" t="str">
        <f t="shared" si="29"/>
        <v xml:space="preserve"> </v>
      </c>
    </row>
    <row r="52" spans="1:53">
      <c r="A52" s="7" t="str">
        <f>IF(ISBLANK(K52),"",RANK(K52,$K$50:$K$52,1))</f>
        <v/>
      </c>
      <c r="B52" s="7" t="str">
        <f>IF(ISBLANK(K52)," ",RANK(K52,$K$9:$K$68,1))</f>
        <v xml:space="preserve"> </v>
      </c>
      <c r="C52" s="5" t="str">
        <f>IF(ISBLANK(K52)," ",CONCATENATE(D52,"/",A52))</f>
        <v xml:space="preserve"> </v>
      </c>
      <c r="D52" s="5">
        <f>$A$46</f>
        <v>6</v>
      </c>
      <c r="E52" s="7">
        <f>E12</f>
        <v>4</v>
      </c>
      <c r="F52" s="7"/>
      <c r="G52" s="7" t="str">
        <f>IF(ISBLANK(F52)," ",CONCATENATE($A$2,F52))</f>
        <v xml:space="preserve"> </v>
      </c>
      <c r="H52" s="47" t="str">
        <f>IF(ISBLANK(F52),"",VLOOKUP(G52,id,2,FALSE))</f>
        <v/>
      </c>
      <c r="I52" s="45" t="str">
        <f>IF(ISBLANK(F52)," ",VLOOKUP(G52,id,3,FALSE))</f>
        <v xml:space="preserve"> </v>
      </c>
      <c r="J52" s="47" t="str">
        <f>IF(ISBLANK(F52)," ",VLOOKUP(G52,id,4,FALSE))</f>
        <v xml:space="preserve"> </v>
      </c>
      <c r="K52" s="44"/>
      <c r="L52" s="44"/>
      <c r="M52" s="44"/>
      <c r="N52" s="38" t="str">
        <f>IF(ISBLANK(K52)," ",IF(K52=L52,"="," "))</f>
        <v xml:space="preserve"> </v>
      </c>
      <c r="O52" s="38" t="str">
        <f>IF(ISBLANK(K52)," ",IF(K52&lt;=L52,"SB"," "))</f>
        <v xml:space="preserve"> </v>
      </c>
      <c r="P52" s="38" t="str">
        <f>IF(ISBLANK(K52)," ",IF(K52=M52,"="," "))</f>
        <v xml:space="preserve"> </v>
      </c>
      <c r="Q52" s="38" t="str">
        <f>IF(ISBLANK(K52)," ",IF(K52&lt;=M52,"PB"," "))</f>
        <v xml:space="preserve"> </v>
      </c>
      <c r="R52" s="37" t="str">
        <f>IF(ISBLANK(K52)," ",CONCATENATE(N52,O52,P52,Q52))</f>
        <v xml:space="preserve"> </v>
      </c>
      <c r="S52" s="44" t="str">
        <f>IF(B52&lt;=4,"Fin"," ")</f>
        <v xml:space="preserve"> </v>
      </c>
      <c r="AN52" s="10" t="str">
        <f t="shared" si="16"/>
        <v xml:space="preserve"> </v>
      </c>
      <c r="AO52" s="10" t="str">
        <f t="shared" si="20"/>
        <v xml:space="preserve"> </v>
      </c>
      <c r="AP52" s="13" t="str">
        <f t="shared" si="21"/>
        <v/>
      </c>
      <c r="AQ52" s="16" t="str">
        <f t="shared" si="22"/>
        <v xml:space="preserve"> </v>
      </c>
      <c r="AR52" s="13" t="str">
        <f t="shared" si="23"/>
        <v xml:space="preserve"> </v>
      </c>
      <c r="AS52" s="13" t="str">
        <f t="shared" si="24"/>
        <v xml:space="preserve"> </v>
      </c>
      <c r="AT52" s="13" t="str">
        <f t="shared" si="25"/>
        <v xml:space="preserve"> </v>
      </c>
      <c r="AU52" s="46" t="str">
        <f t="shared" si="17"/>
        <v xml:space="preserve"> </v>
      </c>
      <c r="AW52" s="46" t="str">
        <f t="shared" si="26"/>
        <v xml:space="preserve"> </v>
      </c>
      <c r="AX52" s="46" t="str">
        <f t="shared" si="27"/>
        <v xml:space="preserve"> </v>
      </c>
      <c r="AY52" s="10" t="str">
        <f t="shared" si="28"/>
        <v xml:space="preserve"> </v>
      </c>
      <c r="BA52" s="13" t="str">
        <f t="shared" si="29"/>
        <v xml:space="preserve"> </v>
      </c>
    </row>
    <row r="53" spans="1:53">
      <c r="AN53" s="10" t="str">
        <f t="shared" si="16"/>
        <v xml:space="preserve"> </v>
      </c>
      <c r="AO53" s="10" t="str">
        <f t="shared" si="20"/>
        <v xml:space="preserve"> </v>
      </c>
      <c r="AP53" s="13" t="str">
        <f t="shared" si="21"/>
        <v/>
      </c>
      <c r="AQ53" s="16" t="str">
        <f t="shared" si="22"/>
        <v xml:space="preserve"> </v>
      </c>
      <c r="AR53" s="13" t="str">
        <f t="shared" si="23"/>
        <v xml:space="preserve"> </v>
      </c>
      <c r="AS53" s="13" t="str">
        <f t="shared" si="24"/>
        <v xml:space="preserve"> </v>
      </c>
      <c r="AT53" s="13" t="str">
        <f t="shared" si="25"/>
        <v xml:space="preserve"> </v>
      </c>
      <c r="AU53" s="46" t="str">
        <f t="shared" si="17"/>
        <v xml:space="preserve"> </v>
      </c>
      <c r="AW53" s="46" t="str">
        <f t="shared" si="26"/>
        <v xml:space="preserve"> </v>
      </c>
      <c r="AX53" s="46" t="str">
        <f t="shared" si="27"/>
        <v xml:space="preserve"> </v>
      </c>
      <c r="AY53" s="10" t="str">
        <f t="shared" si="28"/>
        <v xml:space="preserve"> </v>
      </c>
      <c r="BA53" s="13" t="str">
        <f t="shared" si="29"/>
        <v xml:space="preserve"> </v>
      </c>
    </row>
    <row r="54" spans="1:53" ht="17.25" customHeight="1">
      <c r="A54" s="33">
        <v>7</v>
      </c>
      <c r="B54" s="33"/>
      <c r="C54" s="33"/>
      <c r="D54" s="33"/>
      <c r="E54" s="33"/>
      <c r="G54" s="36" t="e">
        <f>IF(ISBLANK(A54)," ",VLOOKUP(A54,beg,2,FALSE))</f>
        <v>#NAME?</v>
      </c>
      <c r="H54" s="3" t="e">
        <f>IF(ISBLANK(A54)," ",CONCATENATE(G54," ",$A$4))</f>
        <v>#NAME?</v>
      </c>
      <c r="I54" s="10"/>
      <c r="AN54" s="10" t="str">
        <f t="shared" si="16"/>
        <v xml:space="preserve"> </v>
      </c>
      <c r="AO54" s="10" t="str">
        <f t="shared" si="20"/>
        <v xml:space="preserve"> </v>
      </c>
      <c r="AP54" s="13" t="str">
        <f t="shared" si="21"/>
        <v/>
      </c>
      <c r="AQ54" s="16" t="str">
        <f t="shared" si="22"/>
        <v xml:space="preserve"> </v>
      </c>
      <c r="AR54" s="13" t="str">
        <f t="shared" si="23"/>
        <v xml:space="preserve"> </v>
      </c>
      <c r="AS54" s="13" t="str">
        <f t="shared" si="24"/>
        <v xml:space="preserve"> </v>
      </c>
      <c r="AT54" s="13" t="str">
        <f t="shared" si="25"/>
        <v xml:space="preserve"> </v>
      </c>
      <c r="AU54" s="46" t="str">
        <f t="shared" si="17"/>
        <v xml:space="preserve"> </v>
      </c>
      <c r="AW54" s="46" t="str">
        <f t="shared" si="26"/>
        <v xml:space="preserve"> </v>
      </c>
      <c r="AX54" s="46" t="str">
        <f t="shared" si="27"/>
        <v xml:space="preserve"> </v>
      </c>
      <c r="AY54" s="10" t="str">
        <f t="shared" si="28"/>
        <v xml:space="preserve"> </v>
      </c>
      <c r="BA54" s="13" t="str">
        <f t="shared" si="29"/>
        <v xml:space="preserve"> </v>
      </c>
    </row>
    <row r="55" spans="1:53" ht="15.75" customHeight="1">
      <c r="A55" s="33"/>
      <c r="B55" s="33"/>
      <c r="C55" s="33"/>
      <c r="D55" s="33"/>
      <c r="E55" s="19" t="str">
        <f>$E$7</f>
        <v>Startas:</v>
      </c>
      <c r="F55" s="52" t="e">
        <f>IF(ISBLANK($A$1)," ",SUM(F47+$A$5))</f>
        <v>#NAME?</v>
      </c>
      <c r="I55" s="10"/>
      <c r="AN55" s="10" t="str">
        <f t="shared" si="16"/>
        <v xml:space="preserve"> </v>
      </c>
      <c r="AO55" s="10" t="str">
        <f t="shared" si="20"/>
        <v xml:space="preserve"> </v>
      </c>
      <c r="AP55" s="13" t="str">
        <f t="shared" si="21"/>
        <v/>
      </c>
      <c r="AQ55" s="16" t="str">
        <f t="shared" si="22"/>
        <v xml:space="preserve"> </v>
      </c>
      <c r="AR55" s="13" t="str">
        <f t="shared" si="23"/>
        <v xml:space="preserve"> </v>
      </c>
      <c r="AS55" s="13" t="str">
        <f t="shared" si="24"/>
        <v xml:space="preserve"> </v>
      </c>
      <c r="AT55" s="13" t="str">
        <f t="shared" si="25"/>
        <v xml:space="preserve"> </v>
      </c>
      <c r="AU55" s="46" t="str">
        <f t="shared" si="17"/>
        <v xml:space="preserve"> </v>
      </c>
      <c r="AW55" s="46" t="str">
        <f t="shared" si="26"/>
        <v xml:space="preserve"> </v>
      </c>
      <c r="AX55" s="46" t="str">
        <f t="shared" si="27"/>
        <v xml:space="preserve"> </v>
      </c>
      <c r="AY55" s="10" t="str">
        <f t="shared" si="28"/>
        <v xml:space="preserve"> </v>
      </c>
      <c r="BA55" s="13" t="str">
        <f t="shared" si="29"/>
        <v xml:space="preserve"> </v>
      </c>
    </row>
    <row r="56" spans="1:53" ht="15.75" customHeight="1">
      <c r="A56" s="35" t="str">
        <f t="shared" ref="A56:S56" si="31">A8</f>
        <v>Vieta</v>
      </c>
      <c r="B56" s="35" t="str">
        <f t="shared" si="31"/>
        <v>Vt viso</v>
      </c>
      <c r="C56" s="35" t="str">
        <f t="shared" si="31"/>
        <v>bėg/vt</v>
      </c>
      <c r="D56" s="35" t="str">
        <f t="shared" si="31"/>
        <v>beg</v>
      </c>
      <c r="E56" s="39" t="str">
        <f t="shared" si="31"/>
        <v>Takas</v>
      </c>
      <c r="F56" s="57" t="str">
        <f t="shared" si="31"/>
        <v>St Nr</v>
      </c>
      <c r="G56" s="35" t="str">
        <f t="shared" si="31"/>
        <v>ID</v>
      </c>
      <c r="H56" s="58" t="str">
        <f t="shared" si="31"/>
        <v>Dalyvis</v>
      </c>
      <c r="I56" s="43" t="str">
        <f t="shared" si="31"/>
        <v>Gim. data</v>
      </c>
      <c r="J56" s="58" t="str">
        <f t="shared" si="31"/>
        <v>Komanda</v>
      </c>
      <c r="K56" s="57" t="str">
        <f t="shared" si="31"/>
        <v>Rez</v>
      </c>
      <c r="L56" s="57" t="str">
        <f t="shared" si="31"/>
        <v>SB</v>
      </c>
      <c r="M56" s="57" t="str">
        <f t="shared" si="31"/>
        <v>PB</v>
      </c>
      <c r="N56" s="39">
        <f t="shared" si="31"/>
        <v>0</v>
      </c>
      <c r="O56" s="39">
        <f t="shared" si="31"/>
        <v>0</v>
      </c>
      <c r="P56" s="39">
        <f t="shared" si="31"/>
        <v>0</v>
      </c>
      <c r="Q56" s="39">
        <f t="shared" si="31"/>
        <v>0</v>
      </c>
      <c r="R56" s="39" t="str">
        <f t="shared" si="31"/>
        <v>SB/PB</v>
      </c>
      <c r="S56" s="35" t="str">
        <f t="shared" si="31"/>
        <v>fin</v>
      </c>
      <c r="AN56" s="10" t="str">
        <f t="shared" si="16"/>
        <v xml:space="preserve"> </v>
      </c>
      <c r="AO56" s="10" t="str">
        <f t="shared" si="20"/>
        <v xml:space="preserve"> </v>
      </c>
      <c r="AP56" s="13" t="str">
        <f t="shared" si="21"/>
        <v/>
      </c>
      <c r="AQ56" s="16" t="str">
        <f t="shared" si="22"/>
        <v xml:space="preserve"> </v>
      </c>
      <c r="AR56" s="13" t="str">
        <f t="shared" si="23"/>
        <v xml:space="preserve"> </v>
      </c>
      <c r="AS56" s="13" t="str">
        <f t="shared" si="24"/>
        <v xml:space="preserve"> </v>
      </c>
      <c r="AT56" s="13" t="str">
        <f t="shared" si="25"/>
        <v xml:space="preserve"> </v>
      </c>
      <c r="AU56" s="46" t="str">
        <f t="shared" si="17"/>
        <v xml:space="preserve"> </v>
      </c>
      <c r="AW56" s="46" t="str">
        <f t="shared" si="26"/>
        <v xml:space="preserve"> </v>
      </c>
      <c r="AX56" s="46" t="str">
        <f t="shared" si="27"/>
        <v xml:space="preserve"> </v>
      </c>
      <c r="AY56" s="10" t="str">
        <f t="shared" si="28"/>
        <v xml:space="preserve"> </v>
      </c>
      <c r="BA56" s="13" t="str">
        <f t="shared" si="29"/>
        <v xml:space="preserve"> </v>
      </c>
    </row>
    <row r="57" spans="1:53" ht="15.75" customHeight="1">
      <c r="A57" s="5" t="str">
        <f>IF(ISBLANK(K57),"",RANK(K57,$K$57:$K$60,1))</f>
        <v/>
      </c>
      <c r="B57" s="5" t="str">
        <f>IF(ISBLANK(K57)," ",RANK(K57,$K$9:$K$68,1))</f>
        <v xml:space="preserve"> </v>
      </c>
      <c r="C57" s="5" t="str">
        <f>IF(ISBLANK(K57)," ",CONCATENATE(D57,"/",A57))</f>
        <v xml:space="preserve"> </v>
      </c>
      <c r="D57" s="5">
        <f>$A$54</f>
        <v>7</v>
      </c>
      <c r="E57" s="5">
        <f>E9</f>
        <v>1</v>
      </c>
      <c r="F57" s="5"/>
      <c r="G57" s="5" t="str">
        <f>IF(ISBLANK(F57)," ",CONCATENATE($A$2,F57))</f>
        <v xml:space="preserve"> </v>
      </c>
      <c r="H57" s="47" t="str">
        <f>IF(ISBLANK(F57),"",VLOOKUP(G57,id,2,FALSE))</f>
        <v/>
      </c>
      <c r="I57" s="45" t="str">
        <f>IF(ISBLANK(F57)," ",VLOOKUP(G57,id,3,FALSE))</f>
        <v xml:space="preserve"> </v>
      </c>
      <c r="J57" s="47" t="str">
        <f>IF(ISBLANK(F57)," ",VLOOKUP(G57,id,4,FALSE))</f>
        <v xml:space="preserve"> </v>
      </c>
      <c r="K57" s="38"/>
      <c r="L57" s="38"/>
      <c r="M57" s="38"/>
      <c r="N57" s="38" t="str">
        <f>IF(ISBLANK(K57)," ",IF(K57=L57,"="," "))</f>
        <v xml:space="preserve"> </v>
      </c>
      <c r="O57" s="38" t="str">
        <f>IF(ISBLANK(K57)," ",IF(K57&lt;=L57,"SB"," "))</f>
        <v xml:space="preserve"> </v>
      </c>
      <c r="P57" s="38" t="str">
        <f>IF(ISBLANK(K57)," ",IF(K57=M57,"="," "))</f>
        <v xml:space="preserve"> </v>
      </c>
      <c r="Q57" s="38" t="str">
        <f>IF(ISBLANK(K57)," ",IF(K57&lt;=M57,"PB"," "))</f>
        <v xml:space="preserve"> </v>
      </c>
      <c r="R57" s="37" t="str">
        <f>IF(ISBLANK(K57)," ",CONCATENATE(N57,O57,P57,Q57))</f>
        <v xml:space="preserve"> </v>
      </c>
      <c r="S57" s="38" t="str">
        <f>IF(B57&lt;=4,"Fin"," ")</f>
        <v xml:space="preserve"> </v>
      </c>
      <c r="AN57" s="10" t="str">
        <f t="shared" si="16"/>
        <v xml:space="preserve"> </v>
      </c>
      <c r="AO57" s="10" t="str">
        <f t="shared" si="20"/>
        <v xml:space="preserve"> </v>
      </c>
      <c r="AP57" s="13" t="str">
        <f t="shared" si="21"/>
        <v/>
      </c>
      <c r="AQ57" s="16" t="str">
        <f t="shared" si="22"/>
        <v xml:space="preserve"> </v>
      </c>
      <c r="AR57" s="13" t="str">
        <f t="shared" si="23"/>
        <v xml:space="preserve"> </v>
      </c>
      <c r="AS57" s="13" t="str">
        <f t="shared" si="24"/>
        <v xml:space="preserve"> </v>
      </c>
      <c r="AT57" s="13" t="str">
        <f t="shared" si="25"/>
        <v xml:space="preserve"> </v>
      </c>
      <c r="AU57" s="46" t="str">
        <f t="shared" si="17"/>
        <v xml:space="preserve"> </v>
      </c>
      <c r="AW57" s="46" t="str">
        <f t="shared" si="26"/>
        <v xml:space="preserve"> </v>
      </c>
      <c r="AX57" s="46" t="str">
        <f t="shared" si="27"/>
        <v xml:space="preserve"> </v>
      </c>
      <c r="AY57" s="10" t="str">
        <f t="shared" si="28"/>
        <v xml:space="preserve"> </v>
      </c>
      <c r="BA57" s="13" t="str">
        <f t="shared" si="29"/>
        <v xml:space="preserve"> </v>
      </c>
    </row>
    <row r="58" spans="1:53">
      <c r="A58" s="7" t="str">
        <f>IF(ISBLANK(K58),"",RANK(K58,$K$57:$K$60,1))</f>
        <v/>
      </c>
      <c r="B58" s="7" t="str">
        <f>IF(ISBLANK(K58)," ",RANK(K58,$K$9:$K$68,1))</f>
        <v xml:space="preserve"> </v>
      </c>
      <c r="C58" s="5" t="str">
        <f>IF(ISBLANK(K58)," ",CONCATENATE(D58,"/",A58))</f>
        <v xml:space="preserve"> </v>
      </c>
      <c r="D58" s="5">
        <f>$A$54</f>
        <v>7</v>
      </c>
      <c r="E58" s="7">
        <f>E10</f>
        <v>2</v>
      </c>
      <c r="F58" s="7"/>
      <c r="G58" s="7" t="str">
        <f>IF(ISBLANK(F58)," ",CONCATENATE($A$2,F58))</f>
        <v xml:space="preserve"> </v>
      </c>
      <c r="H58" s="47" t="str">
        <f>IF(ISBLANK(F58),"",VLOOKUP(G58,id,2,FALSE))</f>
        <v/>
      </c>
      <c r="I58" s="45" t="str">
        <f>IF(ISBLANK(F58)," ",VLOOKUP(G58,id,3,FALSE))</f>
        <v xml:space="preserve"> </v>
      </c>
      <c r="J58" s="47" t="str">
        <f>IF(ISBLANK(F58)," ",VLOOKUP(G58,id,4,FALSE))</f>
        <v xml:space="preserve"> </v>
      </c>
      <c r="K58" s="44"/>
      <c r="L58" s="44"/>
      <c r="M58" s="44"/>
      <c r="N58" s="38" t="str">
        <f>IF(ISBLANK(K58)," ",IF(K58=L58,"="," "))</f>
        <v xml:space="preserve"> </v>
      </c>
      <c r="O58" s="38" t="str">
        <f>IF(ISBLANK(K58)," ",IF(K58&lt;=L58,"SB"," "))</f>
        <v xml:space="preserve"> </v>
      </c>
      <c r="P58" s="38" t="str">
        <f>IF(ISBLANK(K58)," ",IF(K58=M58,"="," "))</f>
        <v xml:space="preserve"> </v>
      </c>
      <c r="Q58" s="38" t="str">
        <f>IF(ISBLANK(K58)," ",IF(K58&lt;=M58,"PB"," "))</f>
        <v xml:space="preserve"> </v>
      </c>
      <c r="R58" s="37" t="str">
        <f>IF(ISBLANK(K58)," ",CONCATENATE(N58,O58,P58,Q58))</f>
        <v xml:space="preserve"> </v>
      </c>
      <c r="S58" s="44" t="str">
        <f>IF(B58&lt;=4,"Fin"," ")</f>
        <v xml:space="preserve"> </v>
      </c>
      <c r="AN58" s="10" t="str">
        <f t="shared" si="16"/>
        <v xml:space="preserve"> </v>
      </c>
      <c r="AO58" s="10" t="str">
        <f t="shared" si="20"/>
        <v xml:space="preserve"> </v>
      </c>
      <c r="AP58" s="13" t="str">
        <f t="shared" si="21"/>
        <v/>
      </c>
      <c r="AQ58" s="16" t="str">
        <f t="shared" si="22"/>
        <v xml:space="preserve"> </v>
      </c>
      <c r="AR58" s="13" t="str">
        <f t="shared" si="23"/>
        <v xml:space="preserve"> </v>
      </c>
      <c r="AS58" s="13" t="str">
        <f t="shared" si="24"/>
        <v xml:space="preserve"> </v>
      </c>
      <c r="AT58" s="13" t="str">
        <f t="shared" si="25"/>
        <v xml:space="preserve"> </v>
      </c>
      <c r="AU58" s="46" t="str">
        <f t="shared" si="17"/>
        <v xml:space="preserve"> </v>
      </c>
      <c r="AW58" s="46" t="str">
        <f t="shared" si="26"/>
        <v xml:space="preserve"> </v>
      </c>
      <c r="AX58" s="46" t="str">
        <f t="shared" si="27"/>
        <v xml:space="preserve"> </v>
      </c>
      <c r="AY58" s="10" t="str">
        <f t="shared" si="28"/>
        <v xml:space="preserve"> </v>
      </c>
      <c r="BA58" s="13" t="str">
        <f t="shared" si="29"/>
        <v xml:space="preserve"> </v>
      </c>
    </row>
    <row r="59" spans="1:53">
      <c r="A59" s="7" t="str">
        <f>IF(ISBLANK(K59),"",RANK(K59,$K$57:$K$60,1))</f>
        <v/>
      </c>
      <c r="B59" s="7" t="str">
        <f>IF(ISBLANK(K59)," ",RANK(K59,$K$9:$K$68,1))</f>
        <v xml:space="preserve"> </v>
      </c>
      <c r="C59" s="5" t="str">
        <f>IF(ISBLANK(K59)," ",CONCATENATE(D59,"/",A59))</f>
        <v xml:space="preserve"> </v>
      </c>
      <c r="D59" s="5">
        <f>$A$54</f>
        <v>7</v>
      </c>
      <c r="E59" s="7">
        <f>E11</f>
        <v>3</v>
      </c>
      <c r="F59" s="7"/>
      <c r="G59" s="7" t="str">
        <f>IF(ISBLANK(F59)," ",CONCATENATE($A$2,F59))</f>
        <v xml:space="preserve"> </v>
      </c>
      <c r="H59" s="47" t="str">
        <f>IF(ISBLANK(F59),"",VLOOKUP(G59,id,2,FALSE))</f>
        <v/>
      </c>
      <c r="I59" s="45" t="str">
        <f>IF(ISBLANK(F59)," ",VLOOKUP(G59,id,3,FALSE))</f>
        <v xml:space="preserve"> </v>
      </c>
      <c r="J59" s="47" t="str">
        <f>IF(ISBLANK(F59)," ",VLOOKUP(G59,id,4,FALSE))</f>
        <v xml:space="preserve"> </v>
      </c>
      <c r="K59" s="44"/>
      <c r="L59" s="44"/>
      <c r="M59" s="44"/>
      <c r="N59" s="38" t="str">
        <f>IF(ISBLANK(K59)," ",IF(K59=L59,"="," "))</f>
        <v xml:space="preserve"> </v>
      </c>
      <c r="O59" s="38" t="str">
        <f>IF(ISBLANK(K59)," ",IF(K59&lt;=L59,"SB"," "))</f>
        <v xml:space="preserve"> </v>
      </c>
      <c r="P59" s="38" t="str">
        <f>IF(ISBLANK(K59)," ",IF(K59=M59,"="," "))</f>
        <v xml:space="preserve"> </v>
      </c>
      <c r="Q59" s="38" t="str">
        <f>IF(ISBLANK(K59)," ",IF(K59&lt;=M59,"PB"," "))</f>
        <v xml:space="preserve"> </v>
      </c>
      <c r="R59" s="37" t="str">
        <f>IF(ISBLANK(K59)," ",CONCATENATE(N59,O59,P59,Q59))</f>
        <v xml:space="preserve"> </v>
      </c>
      <c r="S59" s="44" t="str">
        <f>IF(B59&lt;=4,"Fin"," ")</f>
        <v xml:space="preserve"> </v>
      </c>
      <c r="AN59" s="10" t="str">
        <f t="shared" si="16"/>
        <v xml:space="preserve"> </v>
      </c>
      <c r="AO59" s="10" t="str">
        <f t="shared" si="20"/>
        <v xml:space="preserve"> </v>
      </c>
      <c r="AP59" s="13" t="str">
        <f t="shared" si="21"/>
        <v/>
      </c>
      <c r="AQ59" s="16" t="str">
        <f t="shared" si="22"/>
        <v xml:space="preserve"> </v>
      </c>
      <c r="AR59" s="13" t="str">
        <f t="shared" si="23"/>
        <v xml:space="preserve"> </v>
      </c>
      <c r="AS59" s="13" t="str">
        <f t="shared" si="24"/>
        <v xml:space="preserve"> </v>
      </c>
      <c r="AT59" s="13" t="str">
        <f t="shared" si="25"/>
        <v xml:space="preserve"> </v>
      </c>
      <c r="AU59" s="46" t="str">
        <f t="shared" si="17"/>
        <v xml:space="preserve"> </v>
      </c>
      <c r="AW59" s="46" t="str">
        <f t="shared" si="26"/>
        <v xml:space="preserve"> </v>
      </c>
      <c r="AX59" s="46" t="str">
        <f t="shared" si="27"/>
        <v xml:space="preserve"> </v>
      </c>
      <c r="AY59" s="10" t="str">
        <f t="shared" si="28"/>
        <v xml:space="preserve"> </v>
      </c>
      <c r="BA59" s="13" t="str">
        <f t="shared" si="29"/>
        <v xml:space="preserve"> </v>
      </c>
    </row>
    <row r="60" spans="1:53">
      <c r="A60" s="7" t="str">
        <f>IF(ISBLANK(K60),"",RANK(K60,$K$57:$K$60,1))</f>
        <v/>
      </c>
      <c r="B60" s="7" t="str">
        <f>IF(ISBLANK(K60)," ",RANK(K60,$K$9:$K$68,1))</f>
        <v xml:space="preserve"> </v>
      </c>
      <c r="C60" s="5" t="str">
        <f>IF(ISBLANK(K60)," ",CONCATENATE(D60,"/",A60))</f>
        <v xml:space="preserve"> </v>
      </c>
      <c r="D60" s="5">
        <f>$A$54</f>
        <v>7</v>
      </c>
      <c r="E60" s="7">
        <f>E12</f>
        <v>4</v>
      </c>
      <c r="F60" s="7"/>
      <c r="G60" s="7" t="str">
        <f>IF(ISBLANK(F60)," ",CONCATENATE($A$2,F60))</f>
        <v xml:space="preserve"> </v>
      </c>
      <c r="H60" s="47" t="str">
        <f>IF(ISBLANK(F60),"",VLOOKUP(G60,id,2,FALSE))</f>
        <v/>
      </c>
      <c r="I60" s="45" t="str">
        <f>IF(ISBLANK(F60)," ",VLOOKUP(G60,id,3,FALSE))</f>
        <v xml:space="preserve"> </v>
      </c>
      <c r="J60" s="47" t="str">
        <f>IF(ISBLANK(F60)," ",VLOOKUP(G60,id,4,FALSE))</f>
        <v xml:space="preserve"> </v>
      </c>
      <c r="K60" s="44"/>
      <c r="L60" s="44"/>
      <c r="M60" s="44"/>
      <c r="N60" s="38" t="str">
        <f>IF(ISBLANK(K60)," ",IF(K60=L60,"="," "))</f>
        <v xml:space="preserve"> </v>
      </c>
      <c r="O60" s="38" t="str">
        <f>IF(ISBLANK(K60)," ",IF(K60&lt;=L60,"SB"," "))</f>
        <v xml:space="preserve"> </v>
      </c>
      <c r="P60" s="38" t="str">
        <f>IF(ISBLANK(K60)," ",IF(K60=M60,"="," "))</f>
        <v xml:space="preserve"> </v>
      </c>
      <c r="Q60" s="38" t="str">
        <f>IF(ISBLANK(K60)," ",IF(K60&lt;=M60,"PB"," "))</f>
        <v xml:space="preserve"> </v>
      </c>
      <c r="R60" s="37" t="str">
        <f>IF(ISBLANK(K60)," ",CONCATENATE(N60,O60,P60,Q60))</f>
        <v xml:space="preserve"> </v>
      </c>
      <c r="S60" s="44" t="str">
        <f>IF(B60&lt;=4,"Fin"," ")</f>
        <v xml:space="preserve"> </v>
      </c>
      <c r="AN60" s="10" t="str">
        <f t="shared" si="16"/>
        <v xml:space="preserve"> </v>
      </c>
      <c r="AO60" s="10" t="str">
        <f t="shared" si="20"/>
        <v xml:space="preserve"> </v>
      </c>
      <c r="AP60" s="13" t="str">
        <f t="shared" si="21"/>
        <v/>
      </c>
      <c r="AQ60" s="16" t="str">
        <f t="shared" si="22"/>
        <v xml:space="preserve"> </v>
      </c>
      <c r="AR60" s="13" t="str">
        <f t="shared" si="23"/>
        <v xml:space="preserve"> </v>
      </c>
      <c r="AS60" s="13" t="str">
        <f t="shared" si="24"/>
        <v xml:space="preserve"> </v>
      </c>
      <c r="AT60" s="13" t="str">
        <f t="shared" si="25"/>
        <v xml:space="preserve"> </v>
      </c>
      <c r="AU60" s="46" t="str">
        <f t="shared" si="17"/>
        <v xml:space="preserve"> </v>
      </c>
      <c r="AW60" s="46" t="str">
        <f t="shared" si="26"/>
        <v xml:space="preserve"> </v>
      </c>
      <c r="AX60" s="46" t="str">
        <f t="shared" si="27"/>
        <v xml:space="preserve"> </v>
      </c>
      <c r="AY60" s="10" t="str">
        <f t="shared" si="28"/>
        <v xml:space="preserve"> </v>
      </c>
      <c r="BA60" s="13" t="str">
        <f t="shared" si="29"/>
        <v xml:space="preserve"> </v>
      </c>
    </row>
    <row r="61" spans="1:53">
      <c r="AN61" s="10" t="str">
        <f t="shared" si="16"/>
        <v xml:space="preserve"> </v>
      </c>
      <c r="AO61" s="10" t="str">
        <f t="shared" si="20"/>
        <v xml:space="preserve"> </v>
      </c>
      <c r="AP61" s="13" t="str">
        <f t="shared" si="21"/>
        <v/>
      </c>
      <c r="AQ61" s="16" t="str">
        <f t="shared" si="22"/>
        <v xml:space="preserve"> </v>
      </c>
      <c r="AR61" s="13" t="str">
        <f t="shared" si="23"/>
        <v xml:space="preserve"> </v>
      </c>
      <c r="AS61" s="13" t="str">
        <f t="shared" si="24"/>
        <v xml:space="preserve"> </v>
      </c>
      <c r="AT61" s="13" t="str">
        <f t="shared" si="25"/>
        <v xml:space="preserve"> </v>
      </c>
      <c r="AU61" s="46" t="str">
        <f t="shared" si="17"/>
        <v xml:space="preserve"> </v>
      </c>
      <c r="AW61" s="46" t="str">
        <f t="shared" si="26"/>
        <v xml:space="preserve"> </v>
      </c>
      <c r="AX61" s="46" t="str">
        <f t="shared" si="27"/>
        <v xml:space="preserve"> </v>
      </c>
      <c r="AY61" s="10" t="str">
        <f t="shared" si="28"/>
        <v xml:space="preserve"> </v>
      </c>
      <c r="BA61" s="13" t="str">
        <f t="shared" si="29"/>
        <v xml:space="preserve"> </v>
      </c>
    </row>
    <row r="62" spans="1:53" ht="17.25" customHeight="1">
      <c r="A62" s="33">
        <v>8</v>
      </c>
      <c r="B62" s="33"/>
      <c r="C62" s="33"/>
      <c r="D62" s="33"/>
      <c r="E62" s="33"/>
      <c r="G62" s="36" t="e">
        <f>IF(ISBLANK(A62)," ",VLOOKUP(A62,beg,2,FALSE))</f>
        <v>#NAME?</v>
      </c>
      <c r="H62" s="3" t="e">
        <f>IF(ISBLANK(A62)," ",CONCATENATE(G62," ",$A$4))</f>
        <v>#NAME?</v>
      </c>
      <c r="I62" s="10"/>
      <c r="AN62" s="10" t="str">
        <f t="shared" si="16"/>
        <v xml:space="preserve"> </v>
      </c>
      <c r="AO62" s="10" t="str">
        <f t="shared" si="20"/>
        <v xml:space="preserve"> </v>
      </c>
      <c r="AP62" s="13" t="str">
        <f t="shared" si="21"/>
        <v/>
      </c>
      <c r="AQ62" s="16" t="str">
        <f t="shared" si="22"/>
        <v xml:space="preserve"> </v>
      </c>
      <c r="AR62" s="13" t="str">
        <f t="shared" si="23"/>
        <v xml:space="preserve"> </v>
      </c>
      <c r="AS62" s="13" t="str">
        <f t="shared" si="24"/>
        <v xml:space="preserve"> </v>
      </c>
      <c r="AT62" s="13" t="str">
        <f t="shared" si="25"/>
        <v xml:space="preserve"> </v>
      </c>
      <c r="AU62" s="46" t="str">
        <f t="shared" si="17"/>
        <v xml:space="preserve"> </v>
      </c>
      <c r="AW62" s="46" t="str">
        <f t="shared" si="26"/>
        <v xml:space="preserve"> </v>
      </c>
      <c r="AX62" s="46" t="str">
        <f t="shared" si="27"/>
        <v xml:space="preserve"> </v>
      </c>
      <c r="AY62" s="10" t="str">
        <f t="shared" si="28"/>
        <v xml:space="preserve"> </v>
      </c>
      <c r="BA62" s="13" t="str">
        <f t="shared" si="29"/>
        <v xml:space="preserve"> </v>
      </c>
    </row>
    <row r="63" spans="1:53" ht="15.75" customHeight="1">
      <c r="A63" s="33"/>
      <c r="B63" s="33"/>
      <c r="C63" s="33"/>
      <c r="D63" s="33"/>
      <c r="E63" s="19" t="str">
        <f>$E$7</f>
        <v>Startas:</v>
      </c>
      <c r="F63" s="52" t="e">
        <f>IF(ISBLANK($A$1)," ",SUM(F55+$A$5))</f>
        <v>#NAME?</v>
      </c>
      <c r="I63" s="10"/>
      <c r="AN63" s="10" t="str">
        <f t="shared" ref="AN63:AN82" si="32">IF(ISBLANK(AM63)," ",VLOOKUP(AM63,rzsdfam,5,FALSE))</f>
        <v xml:space="preserve"> </v>
      </c>
      <c r="AO63" s="10" t="str">
        <f t="shared" si="20"/>
        <v xml:space="preserve"> </v>
      </c>
      <c r="AP63" s="13" t="str">
        <f t="shared" si="21"/>
        <v/>
      </c>
      <c r="AQ63" s="16" t="str">
        <f t="shared" si="22"/>
        <v xml:space="preserve"> </v>
      </c>
      <c r="AR63" s="13" t="str">
        <f t="shared" si="23"/>
        <v xml:space="preserve"> </v>
      </c>
      <c r="AS63" s="13" t="str">
        <f t="shared" si="24"/>
        <v xml:space="preserve"> </v>
      </c>
      <c r="AT63" s="13" t="str">
        <f t="shared" si="25"/>
        <v xml:space="preserve"> </v>
      </c>
      <c r="AU63" s="46" t="str">
        <f t="shared" si="17"/>
        <v xml:space="preserve"> </v>
      </c>
      <c r="AW63" s="46" t="str">
        <f t="shared" si="26"/>
        <v xml:space="preserve"> </v>
      </c>
      <c r="AX63" s="46" t="str">
        <f t="shared" si="27"/>
        <v xml:space="preserve"> </v>
      </c>
      <c r="AY63" s="10" t="str">
        <f t="shared" si="28"/>
        <v xml:space="preserve"> </v>
      </c>
      <c r="BA63" s="13" t="str">
        <f t="shared" si="29"/>
        <v xml:space="preserve"> </v>
      </c>
    </row>
    <row r="64" spans="1:53" ht="15.75" customHeight="1">
      <c r="A64" s="35" t="str">
        <f t="shared" ref="A64:S64" si="33">A8</f>
        <v>Vieta</v>
      </c>
      <c r="B64" s="35" t="str">
        <f t="shared" si="33"/>
        <v>Vt viso</v>
      </c>
      <c r="C64" s="35" t="str">
        <f t="shared" si="33"/>
        <v>bėg/vt</v>
      </c>
      <c r="D64" s="35" t="str">
        <f t="shared" si="33"/>
        <v>beg</v>
      </c>
      <c r="E64" s="39" t="str">
        <f t="shared" si="33"/>
        <v>Takas</v>
      </c>
      <c r="F64" s="57" t="str">
        <f t="shared" si="33"/>
        <v>St Nr</v>
      </c>
      <c r="G64" s="35" t="str">
        <f t="shared" si="33"/>
        <v>ID</v>
      </c>
      <c r="H64" s="58" t="str">
        <f t="shared" si="33"/>
        <v>Dalyvis</v>
      </c>
      <c r="I64" s="43" t="str">
        <f t="shared" si="33"/>
        <v>Gim. data</v>
      </c>
      <c r="J64" s="58" t="str">
        <f t="shared" si="33"/>
        <v>Komanda</v>
      </c>
      <c r="K64" s="57" t="str">
        <f t="shared" si="33"/>
        <v>Rez</v>
      </c>
      <c r="L64" s="57" t="str">
        <f t="shared" si="33"/>
        <v>SB</v>
      </c>
      <c r="M64" s="57" t="str">
        <f t="shared" si="33"/>
        <v>PB</v>
      </c>
      <c r="N64" s="39">
        <f t="shared" si="33"/>
        <v>0</v>
      </c>
      <c r="O64" s="39">
        <f t="shared" si="33"/>
        <v>0</v>
      </c>
      <c r="P64" s="39">
        <f t="shared" si="33"/>
        <v>0</v>
      </c>
      <c r="Q64" s="39">
        <f t="shared" si="33"/>
        <v>0</v>
      </c>
      <c r="R64" s="39" t="str">
        <f t="shared" si="33"/>
        <v>SB/PB</v>
      </c>
      <c r="S64" s="35" t="str">
        <f t="shared" si="33"/>
        <v>fin</v>
      </c>
      <c r="AN64" s="10" t="str">
        <f t="shared" si="32"/>
        <v xml:space="preserve"> </v>
      </c>
      <c r="AO64" s="10" t="str">
        <f t="shared" si="20"/>
        <v xml:space="preserve"> </v>
      </c>
      <c r="AP64" s="13" t="str">
        <f t="shared" si="21"/>
        <v/>
      </c>
      <c r="AQ64" s="16" t="str">
        <f t="shared" si="22"/>
        <v xml:space="preserve"> </v>
      </c>
      <c r="AR64" s="13" t="str">
        <f t="shared" si="23"/>
        <v xml:space="preserve"> </v>
      </c>
      <c r="AS64" s="13" t="str">
        <f t="shared" si="24"/>
        <v xml:space="preserve"> </v>
      </c>
      <c r="AT64" s="13" t="str">
        <f t="shared" si="25"/>
        <v xml:space="preserve"> </v>
      </c>
      <c r="AU64" s="46" t="str">
        <f t="shared" si="17"/>
        <v xml:space="preserve"> </v>
      </c>
      <c r="AW64" s="46" t="str">
        <f t="shared" si="26"/>
        <v xml:space="preserve"> </v>
      </c>
      <c r="AX64" s="46" t="str">
        <f t="shared" si="27"/>
        <v xml:space="preserve"> </v>
      </c>
      <c r="AY64" s="10" t="str">
        <f t="shared" si="28"/>
        <v xml:space="preserve"> </v>
      </c>
      <c r="BA64" s="13" t="str">
        <f t="shared" si="29"/>
        <v xml:space="preserve"> </v>
      </c>
    </row>
    <row r="65" spans="1:53" ht="15.75" customHeight="1">
      <c r="A65" s="5" t="str">
        <f>IF(ISBLANK(K65),"",RANK(K65,$K$65:$K$68,1))</f>
        <v/>
      </c>
      <c r="B65" s="5" t="str">
        <f>IF(ISBLANK(K65)," ",RANK(K65,$K$9:$K$68,1))</f>
        <v xml:space="preserve"> </v>
      </c>
      <c r="C65" s="5" t="str">
        <f>IF(ISBLANK(K65)," ",CONCATENATE(D65,"/",A65))</f>
        <v xml:space="preserve"> </v>
      </c>
      <c r="D65" s="5">
        <f>$A$62</f>
        <v>8</v>
      </c>
      <c r="E65" s="5">
        <f>E9</f>
        <v>1</v>
      </c>
      <c r="F65" s="5"/>
      <c r="G65" s="5" t="str">
        <f>IF(ISBLANK(F65)," ",CONCATENATE($A$2,F65))</f>
        <v xml:space="preserve"> </v>
      </c>
      <c r="H65" s="47" t="str">
        <f>IF(ISBLANK(F65),"",VLOOKUP(G65,id,2,FALSE))</f>
        <v/>
      </c>
      <c r="I65" s="45" t="str">
        <f>IF(ISBLANK(F65)," ",VLOOKUP(G65,id,3,FALSE))</f>
        <v xml:space="preserve"> </v>
      </c>
      <c r="J65" s="47" t="str">
        <f>IF(ISBLANK(F65)," ",VLOOKUP(G65,id,4,FALSE))</f>
        <v xml:space="preserve"> </v>
      </c>
      <c r="K65" s="38"/>
      <c r="L65" s="38"/>
      <c r="M65" s="38"/>
      <c r="N65" s="38" t="str">
        <f>IF(ISBLANK(K65)," ",IF(K65=L65,"="," "))</f>
        <v xml:space="preserve"> </v>
      </c>
      <c r="O65" s="38" t="str">
        <f>IF(ISBLANK(K65)," ",IF(K65&lt;=L65,"SB"," "))</f>
        <v xml:space="preserve"> </v>
      </c>
      <c r="P65" s="38" t="str">
        <f>IF(ISBLANK(K65)," ",IF(K65=M65,"="," "))</f>
        <v xml:space="preserve"> </v>
      </c>
      <c r="Q65" s="38" t="str">
        <f>IF(ISBLANK(K65)," ",IF(K65&lt;=M65,"PB"," "))</f>
        <v xml:space="preserve"> </v>
      </c>
      <c r="R65" s="37" t="str">
        <f>IF(ISBLANK(K65)," ",CONCATENATE(N65,O65,P65,Q65))</f>
        <v xml:space="preserve"> </v>
      </c>
      <c r="S65" s="38" t="str">
        <f>IF(B65&lt;=4,"Fin"," ")</f>
        <v xml:space="preserve"> </v>
      </c>
      <c r="AN65" s="10" t="str">
        <f t="shared" si="32"/>
        <v xml:space="preserve"> </v>
      </c>
      <c r="AO65" s="10" t="str">
        <f t="shared" si="20"/>
        <v xml:space="preserve"> </v>
      </c>
      <c r="AP65" s="13" t="str">
        <f t="shared" si="21"/>
        <v/>
      </c>
      <c r="AQ65" s="16" t="str">
        <f t="shared" si="22"/>
        <v xml:space="preserve"> </v>
      </c>
      <c r="AR65" s="13" t="str">
        <f t="shared" si="23"/>
        <v xml:space="preserve"> </v>
      </c>
      <c r="AS65" s="13" t="str">
        <f t="shared" si="24"/>
        <v xml:space="preserve"> </v>
      </c>
      <c r="AT65" s="13" t="str">
        <f t="shared" si="25"/>
        <v xml:space="preserve"> </v>
      </c>
      <c r="AU65" s="46" t="str">
        <f t="shared" si="17"/>
        <v xml:space="preserve"> </v>
      </c>
      <c r="AX65" s="46" t="str">
        <f t="shared" si="27"/>
        <v xml:space="preserve"> </v>
      </c>
      <c r="BA65" s="13" t="str">
        <f t="shared" si="29"/>
        <v xml:space="preserve"> </v>
      </c>
    </row>
    <row r="66" spans="1:53">
      <c r="A66" s="7" t="str">
        <f>IF(ISBLANK(K66),"",RANK(K66,$K$65:$K$68,1))</f>
        <v/>
      </c>
      <c r="B66" s="7" t="str">
        <f>IF(ISBLANK(K66)," ",RANK(K66,$K$9:$K$68,1))</f>
        <v xml:space="preserve"> </v>
      </c>
      <c r="C66" s="5" t="str">
        <f>IF(ISBLANK(K66)," ",CONCATENATE(D66,"/",A66))</f>
        <v xml:space="preserve"> </v>
      </c>
      <c r="D66" s="5">
        <f>$A$62</f>
        <v>8</v>
      </c>
      <c r="E66" s="7">
        <f>E10</f>
        <v>2</v>
      </c>
      <c r="F66" s="7"/>
      <c r="G66" s="7" t="str">
        <f>IF(ISBLANK(F66)," ",CONCATENATE($A$2,F66))</f>
        <v xml:space="preserve"> </v>
      </c>
      <c r="H66" s="47" t="str">
        <f>IF(ISBLANK(F66),"",VLOOKUP(G66,id,2,FALSE))</f>
        <v/>
      </c>
      <c r="I66" s="45" t="str">
        <f>IF(ISBLANK(F66)," ",VLOOKUP(G66,id,3,FALSE))</f>
        <v xml:space="preserve"> </v>
      </c>
      <c r="J66" s="47" t="str">
        <f>IF(ISBLANK(F66)," ",VLOOKUP(G66,id,4,FALSE))</f>
        <v xml:space="preserve"> </v>
      </c>
      <c r="K66" s="44"/>
      <c r="L66" s="44"/>
      <c r="M66" s="44"/>
      <c r="N66" s="38" t="str">
        <f>IF(ISBLANK(K66)," ",IF(K66=L66,"="," "))</f>
        <v xml:space="preserve"> </v>
      </c>
      <c r="O66" s="38" t="str">
        <f>IF(ISBLANK(K66)," ",IF(K66&lt;=L66,"SB"," "))</f>
        <v xml:space="preserve"> </v>
      </c>
      <c r="P66" s="38" t="str">
        <f>IF(ISBLANK(K66)," ",IF(K66=M66,"="," "))</f>
        <v xml:space="preserve"> </v>
      </c>
      <c r="Q66" s="38" t="str">
        <f>IF(ISBLANK(K66)," ",IF(K66&lt;=M66,"PB"," "))</f>
        <v xml:space="preserve"> </v>
      </c>
      <c r="R66" s="37" t="str">
        <f>IF(ISBLANK(K66)," ",CONCATENATE(N66,O66,P66,Q66))</f>
        <v xml:space="preserve"> </v>
      </c>
      <c r="S66" s="44" t="str">
        <f>IF(B66&lt;=4,"Fin"," ")</f>
        <v xml:space="preserve"> </v>
      </c>
      <c r="AN66" s="10" t="str">
        <f t="shared" si="32"/>
        <v xml:space="preserve"> </v>
      </c>
      <c r="AO66" s="10" t="str">
        <f t="shared" si="20"/>
        <v xml:space="preserve"> </v>
      </c>
      <c r="AP66" s="13" t="str">
        <f t="shared" si="21"/>
        <v/>
      </c>
      <c r="AQ66" s="16" t="str">
        <f t="shared" si="22"/>
        <v xml:space="preserve"> </v>
      </c>
      <c r="AR66" s="13" t="str">
        <f t="shared" si="23"/>
        <v xml:space="preserve"> </v>
      </c>
      <c r="AS66" s="13" t="str">
        <f t="shared" si="24"/>
        <v xml:space="preserve"> </v>
      </c>
      <c r="AT66" s="13" t="str">
        <f t="shared" si="25"/>
        <v xml:space="preserve"> </v>
      </c>
      <c r="AU66" s="46" t="str">
        <f t="shared" si="17"/>
        <v xml:space="preserve"> </v>
      </c>
      <c r="AX66" s="46" t="str">
        <f t="shared" si="27"/>
        <v xml:space="preserve"> </v>
      </c>
      <c r="BA66" s="13" t="str">
        <f t="shared" si="29"/>
        <v xml:space="preserve"> </v>
      </c>
    </row>
    <row r="67" spans="1:53">
      <c r="A67" s="7" t="str">
        <f>IF(ISBLANK(K67),"",RANK(K67,$K$65:$K$68,1))</f>
        <v/>
      </c>
      <c r="B67" s="7" t="str">
        <f>IF(ISBLANK(K67)," ",RANK(K67,$K$9:$K$68,1))</f>
        <v xml:space="preserve"> </v>
      </c>
      <c r="C67" s="5" t="str">
        <f>IF(ISBLANK(K67)," ",CONCATENATE(D67,"/",A67))</f>
        <v xml:space="preserve"> </v>
      </c>
      <c r="D67" s="5">
        <f>$A$62</f>
        <v>8</v>
      </c>
      <c r="E67" s="7">
        <f>E11</f>
        <v>3</v>
      </c>
      <c r="F67" s="7"/>
      <c r="G67" s="7" t="str">
        <f>IF(ISBLANK(F67)," ",CONCATENATE($A$2,F67))</f>
        <v xml:space="preserve"> </v>
      </c>
      <c r="H67" s="47" t="str">
        <f>IF(ISBLANK(F67),"",VLOOKUP(G67,id,2,FALSE))</f>
        <v/>
      </c>
      <c r="I67" s="45" t="str">
        <f>IF(ISBLANK(F67)," ",VLOOKUP(G67,id,3,FALSE))</f>
        <v xml:space="preserve"> </v>
      </c>
      <c r="J67" s="47" t="str">
        <f>IF(ISBLANK(F67)," ",VLOOKUP(G67,id,4,FALSE))</f>
        <v xml:space="preserve"> </v>
      </c>
      <c r="K67" s="44"/>
      <c r="L67" s="44"/>
      <c r="M67" s="44"/>
      <c r="N67" s="38" t="str">
        <f>IF(ISBLANK(K67)," ",IF(K67=L67,"="," "))</f>
        <v xml:space="preserve"> </v>
      </c>
      <c r="O67" s="38" t="str">
        <f>IF(ISBLANK(K67)," ",IF(K67&lt;=L67,"SB"," "))</f>
        <v xml:space="preserve"> </v>
      </c>
      <c r="P67" s="38" t="str">
        <f>IF(ISBLANK(K67)," ",IF(K67=M67,"="," "))</f>
        <v xml:space="preserve"> </v>
      </c>
      <c r="Q67" s="38" t="str">
        <f>IF(ISBLANK(K67)," ",IF(K67&lt;=M67,"PB"," "))</f>
        <v xml:space="preserve"> </v>
      </c>
      <c r="R67" s="37" t="str">
        <f>IF(ISBLANK(K67)," ",CONCATENATE(N67,O67,P67,Q67))</f>
        <v xml:space="preserve"> </v>
      </c>
      <c r="S67" s="44" t="str">
        <f>IF(B67&lt;=4,"Fin"," ")</f>
        <v xml:space="preserve"> </v>
      </c>
      <c r="AN67" s="10" t="str">
        <f t="shared" si="32"/>
        <v xml:space="preserve"> </v>
      </c>
      <c r="AO67" s="10" t="str">
        <f t="shared" si="20"/>
        <v xml:space="preserve"> </v>
      </c>
      <c r="AP67" s="13" t="str">
        <f t="shared" si="21"/>
        <v/>
      </c>
      <c r="AQ67" s="16" t="str">
        <f t="shared" si="22"/>
        <v xml:space="preserve"> </v>
      </c>
      <c r="AR67" s="13" t="str">
        <f t="shared" si="23"/>
        <v xml:space="preserve"> </v>
      </c>
      <c r="AS67" s="13" t="str">
        <f t="shared" si="24"/>
        <v xml:space="preserve"> </v>
      </c>
      <c r="AT67" s="13" t="str">
        <f t="shared" si="25"/>
        <v xml:space="preserve"> </v>
      </c>
      <c r="AU67" s="46" t="str">
        <f t="shared" si="17"/>
        <v xml:space="preserve"> </v>
      </c>
      <c r="AX67" s="46" t="str">
        <f t="shared" si="27"/>
        <v xml:space="preserve"> </v>
      </c>
      <c r="BA67" s="13" t="str">
        <f t="shared" si="29"/>
        <v xml:space="preserve"> </v>
      </c>
    </row>
    <row r="68" spans="1:53">
      <c r="A68" s="7" t="str">
        <f>IF(ISBLANK(K68),"",RANK(K68,$K$65:$K$68,1))</f>
        <v/>
      </c>
      <c r="B68" s="7" t="str">
        <f>IF(ISBLANK(K68)," ",RANK(K68,$K$9:$K$68,1))</f>
        <v xml:space="preserve"> </v>
      </c>
      <c r="C68" s="5" t="str">
        <f>IF(ISBLANK(K68)," ",CONCATENATE(D68,"/",A68))</f>
        <v xml:space="preserve"> </v>
      </c>
      <c r="D68" s="5">
        <f>$A$62</f>
        <v>8</v>
      </c>
      <c r="E68" s="7">
        <f>E12</f>
        <v>4</v>
      </c>
      <c r="F68" s="7"/>
      <c r="G68" s="7" t="str">
        <f>IF(ISBLANK(F68)," ",CONCATENATE($A$2,F68))</f>
        <v xml:space="preserve"> </v>
      </c>
      <c r="H68" s="47" t="str">
        <f>IF(ISBLANK(F68),"",VLOOKUP(G68,id,2,FALSE))</f>
        <v/>
      </c>
      <c r="I68" s="45" t="str">
        <f>IF(ISBLANK(F68)," ",VLOOKUP(G68,id,3,FALSE))</f>
        <v xml:space="preserve"> </v>
      </c>
      <c r="J68" s="47" t="str">
        <f>IF(ISBLANK(F68)," ",VLOOKUP(G68,id,4,FALSE))</f>
        <v xml:space="preserve"> </v>
      </c>
      <c r="K68" s="44"/>
      <c r="L68" s="44"/>
      <c r="M68" s="44"/>
      <c r="N68" s="38" t="str">
        <f>IF(ISBLANK(K68)," ",IF(K68=L68,"="," "))</f>
        <v xml:space="preserve"> </v>
      </c>
      <c r="O68" s="38" t="str">
        <f>IF(ISBLANK(K68)," ",IF(K68&lt;=L68,"SB"," "))</f>
        <v xml:space="preserve"> </v>
      </c>
      <c r="P68" s="38" t="str">
        <f>IF(ISBLANK(K68)," ",IF(K68=M68,"="," "))</f>
        <v xml:space="preserve"> </v>
      </c>
      <c r="Q68" s="38" t="str">
        <f>IF(ISBLANK(K68)," ",IF(K68&lt;=M68,"PB"," "))</f>
        <v xml:space="preserve"> </v>
      </c>
      <c r="R68" s="37" t="str">
        <f>IF(ISBLANK(K68)," ",CONCATENATE(N68,O68,P68,Q68))</f>
        <v xml:space="preserve"> </v>
      </c>
      <c r="S68" s="44" t="str">
        <f>IF(B68&lt;=4,"Fin"," ")</f>
        <v xml:space="preserve"> </v>
      </c>
      <c r="AN68" s="10" t="str">
        <f t="shared" si="32"/>
        <v xml:space="preserve"> </v>
      </c>
      <c r="AO68" s="10" t="str">
        <f t="shared" si="20"/>
        <v xml:space="preserve"> </v>
      </c>
      <c r="AP68" s="13" t="str">
        <f t="shared" si="21"/>
        <v/>
      </c>
      <c r="AQ68" s="16" t="str">
        <f t="shared" si="22"/>
        <v xml:space="preserve"> </v>
      </c>
      <c r="AR68" s="13" t="str">
        <f t="shared" si="23"/>
        <v xml:space="preserve"> </v>
      </c>
      <c r="AS68" s="13" t="str">
        <f t="shared" si="24"/>
        <v xml:space="preserve"> </v>
      </c>
      <c r="AT68" s="13" t="str">
        <f t="shared" si="25"/>
        <v xml:space="preserve"> </v>
      </c>
      <c r="AU68" s="46" t="str">
        <f t="shared" si="17"/>
        <v xml:space="preserve"> </v>
      </c>
      <c r="AX68" s="46" t="str">
        <f t="shared" si="27"/>
        <v xml:space="preserve"> </v>
      </c>
      <c r="BA68" s="13" t="str">
        <f t="shared" si="29"/>
        <v xml:space="preserve"> </v>
      </c>
    </row>
    <row r="69" spans="1:53">
      <c r="AN69" s="10" t="str">
        <f t="shared" si="32"/>
        <v xml:space="preserve"> </v>
      </c>
      <c r="AP69" s="13" t="str">
        <f t="shared" si="21"/>
        <v/>
      </c>
      <c r="AQ69" s="16" t="str">
        <f t="shared" si="22"/>
        <v xml:space="preserve"> </v>
      </c>
      <c r="AR69" s="13" t="str">
        <f t="shared" si="23"/>
        <v xml:space="preserve"> </v>
      </c>
      <c r="AS69" s="13" t="str">
        <f t="shared" si="24"/>
        <v xml:space="preserve"> </v>
      </c>
      <c r="AT69" s="13" t="str">
        <f t="shared" si="25"/>
        <v xml:space="preserve"> </v>
      </c>
      <c r="AU69" s="46" t="str">
        <f t="shared" si="17"/>
        <v xml:space="preserve"> </v>
      </c>
      <c r="AX69" s="46" t="str">
        <f t="shared" si="27"/>
        <v xml:space="preserve"> </v>
      </c>
      <c r="BA69" s="13" t="str">
        <f t="shared" si="29"/>
        <v xml:space="preserve"> </v>
      </c>
    </row>
    <row r="70" spans="1:53">
      <c r="AN70" s="10" t="str">
        <f t="shared" si="32"/>
        <v xml:space="preserve"> </v>
      </c>
      <c r="AP70" s="13" t="str">
        <f t="shared" si="21"/>
        <v/>
      </c>
      <c r="AQ70" s="16" t="str">
        <f t="shared" si="22"/>
        <v xml:space="preserve"> </v>
      </c>
      <c r="AR70" s="13" t="str">
        <f t="shared" si="23"/>
        <v xml:space="preserve"> </v>
      </c>
      <c r="AS70" s="13" t="str">
        <f t="shared" si="24"/>
        <v xml:space="preserve"> </v>
      </c>
      <c r="AT70" s="13" t="str">
        <f t="shared" si="25"/>
        <v xml:space="preserve"> </v>
      </c>
      <c r="AU70" s="46" t="str">
        <f t="shared" si="17"/>
        <v xml:space="preserve"> </v>
      </c>
      <c r="AX70" s="46" t="str">
        <f t="shared" si="27"/>
        <v xml:space="preserve"> </v>
      </c>
      <c r="BA70" s="13" t="str">
        <f t="shared" si="29"/>
        <v xml:space="preserve"> </v>
      </c>
    </row>
    <row r="71" spans="1:53">
      <c r="AN71" s="10" t="str">
        <f t="shared" si="32"/>
        <v xml:space="preserve"> </v>
      </c>
      <c r="AP71" s="13" t="str">
        <f t="shared" si="21"/>
        <v/>
      </c>
      <c r="AQ71" s="16" t="str">
        <f t="shared" si="22"/>
        <v xml:space="preserve"> </v>
      </c>
      <c r="AR71" s="13" t="str">
        <f t="shared" si="23"/>
        <v xml:space="preserve"> </v>
      </c>
      <c r="AS71" s="13" t="str">
        <f t="shared" si="24"/>
        <v xml:space="preserve"> </v>
      </c>
      <c r="AT71" s="13" t="str">
        <f t="shared" si="25"/>
        <v xml:space="preserve"> </v>
      </c>
      <c r="AU71" s="46" t="str">
        <f t="shared" si="17"/>
        <v xml:space="preserve"> </v>
      </c>
      <c r="AX71" s="46" t="str">
        <f t="shared" si="27"/>
        <v xml:space="preserve"> </v>
      </c>
      <c r="BA71" s="13" t="str">
        <f t="shared" si="29"/>
        <v xml:space="preserve"> </v>
      </c>
    </row>
    <row r="72" spans="1:53">
      <c r="AN72" s="10" t="str">
        <f t="shared" si="32"/>
        <v xml:space="preserve"> </v>
      </c>
      <c r="AP72" s="13" t="str">
        <f t="shared" si="21"/>
        <v/>
      </c>
      <c r="AQ72" s="16" t="str">
        <f t="shared" si="22"/>
        <v xml:space="preserve"> </v>
      </c>
      <c r="AR72" s="13" t="str">
        <f t="shared" si="23"/>
        <v xml:space="preserve"> </v>
      </c>
      <c r="AS72" s="13" t="str">
        <f t="shared" si="24"/>
        <v xml:space="preserve"> </v>
      </c>
      <c r="AT72" s="13" t="str">
        <f t="shared" si="25"/>
        <v xml:space="preserve"> </v>
      </c>
      <c r="AU72" s="46" t="str">
        <f t="shared" si="17"/>
        <v xml:space="preserve"> </v>
      </c>
      <c r="AX72" s="46" t="str">
        <f t="shared" si="27"/>
        <v xml:space="preserve"> </v>
      </c>
      <c r="BA72" s="13" t="str">
        <f t="shared" si="29"/>
        <v xml:space="preserve"> </v>
      </c>
    </row>
    <row r="73" spans="1:53">
      <c r="AN73" s="10" t="str">
        <f t="shared" si="32"/>
        <v xml:space="preserve"> </v>
      </c>
      <c r="AP73" s="13" t="str">
        <f t="shared" ref="AP73:AP100" si="34">IF(ISBLANK(AM73),"",VLOOKUP(AO73,id,2,FALSE))</f>
        <v/>
      </c>
      <c r="AQ73" s="16" t="str">
        <f t="shared" ref="AQ73:AQ100" si="35">IF(ISBLANK(AM73)," ",VLOOKUP(AO73,id,3,FALSE))</f>
        <v xml:space="preserve"> </v>
      </c>
      <c r="AR73" s="13" t="str">
        <f t="shared" ref="AR73:AR100" si="36">IF(ISBLANK(AM73)," ",VLOOKUP(AO73,id,4,FALSE))</f>
        <v xml:space="preserve"> </v>
      </c>
      <c r="AS73" s="13" t="str">
        <f t="shared" ref="AS73:AS100" si="37">IF(ISBLANK(AM73)," ",VLOOKUP(AO73,id,5,FALSE))</f>
        <v xml:space="preserve"> </v>
      </c>
      <c r="AT73" s="13" t="str">
        <f t="shared" ref="AT73:AT100" si="38">IF(ISBLANK(AM73)," ",VLOOKUP(AO73,id,6,FALSE))</f>
        <v xml:space="preserve"> </v>
      </c>
      <c r="AU73" s="46" t="str">
        <f t="shared" si="17"/>
        <v xml:space="preserve"> </v>
      </c>
      <c r="AX73" s="46" t="str">
        <f t="shared" ref="AX73:AX86" si="39">IF(ISBLANK(AM73)," ",VLOOKUP(AM73,rzsdfam,17,FALSE))</f>
        <v xml:space="preserve"> </v>
      </c>
      <c r="BA73" s="13" t="str">
        <f t="shared" ref="BA73:BA84" si="40">IF(ISBLANK(AM73)," ",VLOOKUP(AO73,id,7,FALSE))</f>
        <v xml:space="preserve"> </v>
      </c>
    </row>
    <row r="74" spans="1:53">
      <c r="AN74" s="10" t="str">
        <f t="shared" si="32"/>
        <v xml:space="preserve"> </v>
      </c>
      <c r="AP74" s="13" t="str">
        <f t="shared" si="34"/>
        <v/>
      </c>
      <c r="AQ74" s="16" t="str">
        <f t="shared" si="35"/>
        <v xml:space="preserve"> </v>
      </c>
      <c r="AR74" s="13" t="str">
        <f t="shared" si="36"/>
        <v xml:space="preserve"> </v>
      </c>
      <c r="AS74" s="13" t="str">
        <f t="shared" si="37"/>
        <v xml:space="preserve"> </v>
      </c>
      <c r="AT74" s="13" t="str">
        <f t="shared" si="38"/>
        <v xml:space="preserve"> </v>
      </c>
      <c r="AU74" s="46" t="str">
        <f t="shared" si="17"/>
        <v xml:space="preserve"> </v>
      </c>
      <c r="AX74" s="46" t="str">
        <f t="shared" si="39"/>
        <v xml:space="preserve"> </v>
      </c>
      <c r="BA74" s="13" t="str">
        <f t="shared" si="40"/>
        <v xml:space="preserve"> </v>
      </c>
    </row>
    <row r="75" spans="1:53">
      <c r="AN75" s="10" t="str">
        <f t="shared" si="32"/>
        <v xml:space="preserve"> </v>
      </c>
      <c r="AP75" s="13" t="str">
        <f t="shared" si="34"/>
        <v/>
      </c>
      <c r="AQ75" s="16" t="str">
        <f t="shared" si="35"/>
        <v xml:space="preserve"> </v>
      </c>
      <c r="AR75" s="13" t="str">
        <f t="shared" si="36"/>
        <v xml:space="preserve"> </v>
      </c>
      <c r="AS75" s="13" t="str">
        <f t="shared" si="37"/>
        <v xml:space="preserve"> </v>
      </c>
      <c r="AT75" s="13" t="str">
        <f t="shared" si="38"/>
        <v xml:space="preserve"> </v>
      </c>
      <c r="AU75" s="46" t="str">
        <f t="shared" si="17"/>
        <v xml:space="preserve"> </v>
      </c>
      <c r="AX75" s="46" t="str">
        <f t="shared" si="39"/>
        <v xml:space="preserve"> </v>
      </c>
      <c r="BA75" s="13" t="str">
        <f t="shared" si="40"/>
        <v xml:space="preserve"> </v>
      </c>
    </row>
    <row r="76" spans="1:53">
      <c r="AN76" s="10" t="str">
        <f t="shared" si="32"/>
        <v xml:space="preserve"> </v>
      </c>
      <c r="AP76" s="13" t="str">
        <f t="shared" si="34"/>
        <v/>
      </c>
      <c r="AQ76" s="16" t="str">
        <f t="shared" si="35"/>
        <v xml:space="preserve"> </v>
      </c>
      <c r="AR76" s="13" t="str">
        <f t="shared" si="36"/>
        <v xml:space="preserve"> </v>
      </c>
      <c r="AS76" s="13" t="str">
        <f t="shared" si="37"/>
        <v xml:space="preserve"> </v>
      </c>
      <c r="AT76" s="13" t="str">
        <f t="shared" si="38"/>
        <v xml:space="preserve"> </v>
      </c>
      <c r="AU76" s="46" t="str">
        <f t="shared" si="17"/>
        <v xml:space="preserve"> </v>
      </c>
      <c r="AX76" s="46" t="str">
        <f t="shared" si="39"/>
        <v xml:space="preserve"> </v>
      </c>
      <c r="BA76" s="13" t="str">
        <f t="shared" si="40"/>
        <v xml:space="preserve"> </v>
      </c>
    </row>
    <row r="77" spans="1:53">
      <c r="AN77" s="10" t="str">
        <f t="shared" si="32"/>
        <v xml:space="preserve"> </v>
      </c>
      <c r="AP77" s="13" t="str">
        <f t="shared" si="34"/>
        <v/>
      </c>
      <c r="AQ77" s="16" t="str">
        <f t="shared" si="35"/>
        <v xml:space="preserve"> </v>
      </c>
      <c r="AR77" s="13" t="str">
        <f t="shared" si="36"/>
        <v xml:space="preserve"> </v>
      </c>
      <c r="AS77" s="13" t="str">
        <f t="shared" si="37"/>
        <v xml:space="preserve"> </v>
      </c>
      <c r="AT77" s="13" t="str">
        <f t="shared" si="38"/>
        <v xml:space="preserve"> </v>
      </c>
      <c r="AX77" s="46" t="str">
        <f t="shared" si="39"/>
        <v xml:space="preserve"> </v>
      </c>
      <c r="BA77" s="13" t="str">
        <f t="shared" si="40"/>
        <v xml:space="preserve"> </v>
      </c>
    </row>
    <row r="78" spans="1:53">
      <c r="AN78" s="10" t="str">
        <f t="shared" si="32"/>
        <v xml:space="preserve"> </v>
      </c>
      <c r="AP78" s="13" t="str">
        <f t="shared" si="34"/>
        <v/>
      </c>
      <c r="AQ78" s="16" t="str">
        <f t="shared" si="35"/>
        <v xml:space="preserve"> </v>
      </c>
      <c r="AR78" s="13" t="str">
        <f t="shared" si="36"/>
        <v xml:space="preserve"> </v>
      </c>
      <c r="AS78" s="13" t="str">
        <f t="shared" si="37"/>
        <v xml:space="preserve"> </v>
      </c>
      <c r="AT78" s="13" t="str">
        <f t="shared" si="38"/>
        <v xml:space="preserve"> </v>
      </c>
      <c r="AX78" s="46" t="str">
        <f t="shared" si="39"/>
        <v xml:space="preserve"> </v>
      </c>
      <c r="BA78" s="13" t="str">
        <f t="shared" si="40"/>
        <v xml:space="preserve"> </v>
      </c>
    </row>
    <row r="79" spans="1:53">
      <c r="AN79" s="10" t="str">
        <f t="shared" si="32"/>
        <v xml:space="preserve"> </v>
      </c>
      <c r="AP79" s="13" t="str">
        <f t="shared" si="34"/>
        <v/>
      </c>
      <c r="AQ79" s="16" t="str">
        <f t="shared" si="35"/>
        <v xml:space="preserve"> </v>
      </c>
      <c r="AR79" s="13" t="str">
        <f t="shared" si="36"/>
        <v xml:space="preserve"> </v>
      </c>
      <c r="AS79" s="13" t="str">
        <f t="shared" si="37"/>
        <v xml:space="preserve"> </v>
      </c>
      <c r="AT79" s="13" t="str">
        <f t="shared" si="38"/>
        <v xml:space="preserve"> </v>
      </c>
      <c r="AX79" s="46" t="str">
        <f t="shared" si="39"/>
        <v xml:space="preserve"> </v>
      </c>
      <c r="BA79" s="13" t="str">
        <f t="shared" si="40"/>
        <v xml:space="preserve"> </v>
      </c>
    </row>
    <row r="80" spans="1:53">
      <c r="AN80" s="10" t="str">
        <f t="shared" si="32"/>
        <v xml:space="preserve"> </v>
      </c>
      <c r="AP80" s="13" t="str">
        <f t="shared" si="34"/>
        <v/>
      </c>
      <c r="AQ80" s="16" t="str">
        <f t="shared" si="35"/>
        <v xml:space="preserve"> </v>
      </c>
      <c r="AR80" s="13" t="str">
        <f t="shared" si="36"/>
        <v xml:space="preserve"> </v>
      </c>
      <c r="AS80" s="13" t="str">
        <f t="shared" si="37"/>
        <v xml:space="preserve"> </v>
      </c>
      <c r="AT80" s="13" t="str">
        <f t="shared" si="38"/>
        <v xml:space="preserve"> </v>
      </c>
      <c r="AX80" s="46" t="str">
        <f t="shared" si="39"/>
        <v xml:space="preserve"> </v>
      </c>
      <c r="BA80" s="13" t="str">
        <f t="shared" si="40"/>
        <v xml:space="preserve"> </v>
      </c>
    </row>
    <row r="81" spans="40:53">
      <c r="AN81" s="10" t="str">
        <f t="shared" si="32"/>
        <v xml:space="preserve"> </v>
      </c>
      <c r="AP81" s="13" t="str">
        <f t="shared" si="34"/>
        <v/>
      </c>
      <c r="AQ81" s="16" t="str">
        <f t="shared" si="35"/>
        <v xml:space="preserve"> </v>
      </c>
      <c r="AR81" s="13" t="str">
        <f t="shared" si="36"/>
        <v xml:space="preserve"> </v>
      </c>
      <c r="AS81" s="13" t="str">
        <f t="shared" si="37"/>
        <v xml:space="preserve"> </v>
      </c>
      <c r="AT81" s="13" t="str">
        <f t="shared" si="38"/>
        <v xml:space="preserve"> </v>
      </c>
      <c r="AX81" s="46" t="str">
        <f t="shared" si="39"/>
        <v xml:space="preserve"> </v>
      </c>
      <c r="BA81" s="13" t="str">
        <f t="shared" si="40"/>
        <v xml:space="preserve"> </v>
      </c>
    </row>
    <row r="82" spans="40:53">
      <c r="AN82" s="10" t="str">
        <f t="shared" si="32"/>
        <v xml:space="preserve"> </v>
      </c>
      <c r="AP82" s="13" t="str">
        <f t="shared" si="34"/>
        <v/>
      </c>
      <c r="AQ82" s="16" t="str">
        <f t="shared" si="35"/>
        <v xml:space="preserve"> </v>
      </c>
      <c r="AR82" s="13" t="str">
        <f t="shared" si="36"/>
        <v xml:space="preserve"> </v>
      </c>
      <c r="AS82" s="13" t="str">
        <f t="shared" si="37"/>
        <v xml:space="preserve"> </v>
      </c>
      <c r="AT82" s="13" t="str">
        <f t="shared" si="38"/>
        <v xml:space="preserve"> </v>
      </c>
      <c r="AX82" s="46" t="str">
        <f t="shared" si="39"/>
        <v xml:space="preserve"> </v>
      </c>
      <c r="BA82" s="13" t="str">
        <f t="shared" si="40"/>
        <v xml:space="preserve"> </v>
      </c>
    </row>
    <row r="83" spans="40:53">
      <c r="AP83" s="13" t="str">
        <f t="shared" si="34"/>
        <v/>
      </c>
      <c r="AQ83" s="16" t="str">
        <f t="shared" si="35"/>
        <v xml:space="preserve"> </v>
      </c>
      <c r="AR83" s="13" t="str">
        <f t="shared" si="36"/>
        <v xml:space="preserve"> </v>
      </c>
      <c r="AS83" s="13" t="str">
        <f t="shared" si="37"/>
        <v xml:space="preserve"> </v>
      </c>
      <c r="AT83" s="13" t="str">
        <f t="shared" si="38"/>
        <v xml:space="preserve"> </v>
      </c>
      <c r="AX83" s="46" t="str">
        <f t="shared" si="39"/>
        <v xml:space="preserve"> </v>
      </c>
      <c r="BA83" s="13" t="str">
        <f t="shared" si="40"/>
        <v xml:space="preserve"> </v>
      </c>
    </row>
    <row r="84" spans="40:53">
      <c r="AP84" s="13" t="str">
        <f t="shared" si="34"/>
        <v/>
      </c>
      <c r="AQ84" s="16" t="str">
        <f t="shared" si="35"/>
        <v xml:space="preserve"> </v>
      </c>
      <c r="AR84" s="13" t="str">
        <f t="shared" si="36"/>
        <v xml:space="preserve"> </v>
      </c>
      <c r="AS84" s="13" t="str">
        <f t="shared" si="37"/>
        <v xml:space="preserve"> </v>
      </c>
      <c r="AT84" s="13" t="str">
        <f t="shared" si="38"/>
        <v xml:space="preserve"> </v>
      </c>
      <c r="AX84" s="46" t="str">
        <f t="shared" si="39"/>
        <v xml:space="preserve"> </v>
      </c>
      <c r="BA84" s="13" t="str">
        <f t="shared" si="40"/>
        <v xml:space="preserve"> </v>
      </c>
    </row>
    <row r="85" spans="40:53">
      <c r="AP85" s="13" t="str">
        <f t="shared" si="34"/>
        <v/>
      </c>
      <c r="AQ85" s="16" t="str">
        <f t="shared" si="35"/>
        <v xml:space="preserve"> </v>
      </c>
      <c r="AR85" s="13" t="str">
        <f t="shared" si="36"/>
        <v xml:space="preserve"> </v>
      </c>
      <c r="AS85" s="13" t="str">
        <f t="shared" si="37"/>
        <v xml:space="preserve"> </v>
      </c>
      <c r="AT85" s="13" t="str">
        <f t="shared" si="38"/>
        <v xml:space="preserve"> </v>
      </c>
      <c r="AX85" s="46" t="str">
        <f t="shared" si="39"/>
        <v xml:space="preserve"> </v>
      </c>
    </row>
    <row r="86" spans="40:53">
      <c r="AP86" s="13" t="str">
        <f t="shared" si="34"/>
        <v/>
      </c>
      <c r="AQ86" s="16" t="str">
        <f t="shared" si="35"/>
        <v xml:space="preserve"> </v>
      </c>
      <c r="AR86" s="13" t="str">
        <f t="shared" si="36"/>
        <v xml:space="preserve"> </v>
      </c>
      <c r="AS86" s="13" t="str">
        <f t="shared" si="37"/>
        <v xml:space="preserve"> </v>
      </c>
      <c r="AT86" s="13" t="str">
        <f t="shared" si="38"/>
        <v xml:space="preserve"> </v>
      </c>
      <c r="AX86" s="46" t="str">
        <f t="shared" si="39"/>
        <v xml:space="preserve"> </v>
      </c>
    </row>
    <row r="87" spans="40:53">
      <c r="AP87" s="13" t="str">
        <f t="shared" si="34"/>
        <v/>
      </c>
      <c r="AQ87" s="16" t="str">
        <f t="shared" si="35"/>
        <v xml:space="preserve"> </v>
      </c>
      <c r="AR87" s="13" t="str">
        <f t="shared" si="36"/>
        <v xml:space="preserve"> </v>
      </c>
      <c r="AS87" s="13" t="str">
        <f t="shared" si="37"/>
        <v xml:space="preserve"> </v>
      </c>
      <c r="AT87" s="13" t="str">
        <f t="shared" si="38"/>
        <v xml:space="preserve"> </v>
      </c>
    </row>
    <row r="88" spans="40:53">
      <c r="AP88" s="13" t="str">
        <f t="shared" si="34"/>
        <v/>
      </c>
      <c r="AQ88" s="16" t="str">
        <f t="shared" si="35"/>
        <v xml:space="preserve"> </v>
      </c>
      <c r="AR88" s="13" t="str">
        <f t="shared" si="36"/>
        <v xml:space="preserve"> </v>
      </c>
      <c r="AS88" s="13" t="str">
        <f t="shared" si="37"/>
        <v xml:space="preserve"> </v>
      </c>
      <c r="AT88" s="13" t="str">
        <f t="shared" si="38"/>
        <v xml:space="preserve"> </v>
      </c>
    </row>
    <row r="89" spans="40:53">
      <c r="AP89" s="13" t="str">
        <f t="shared" si="34"/>
        <v/>
      </c>
      <c r="AQ89" s="16" t="str">
        <f t="shared" si="35"/>
        <v xml:space="preserve"> </v>
      </c>
      <c r="AR89" s="13" t="str">
        <f t="shared" si="36"/>
        <v xml:space="preserve"> </v>
      </c>
      <c r="AS89" s="13" t="str">
        <f t="shared" si="37"/>
        <v xml:space="preserve"> </v>
      </c>
      <c r="AT89" s="13" t="str">
        <f t="shared" si="38"/>
        <v xml:space="preserve"> </v>
      </c>
    </row>
    <row r="90" spans="40:53">
      <c r="AP90" s="13" t="str">
        <f t="shared" si="34"/>
        <v/>
      </c>
      <c r="AQ90" s="16" t="str">
        <f t="shared" si="35"/>
        <v xml:space="preserve"> </v>
      </c>
      <c r="AR90" s="13" t="str">
        <f t="shared" si="36"/>
        <v xml:space="preserve"> </v>
      </c>
      <c r="AS90" s="13" t="str">
        <f t="shared" si="37"/>
        <v xml:space="preserve"> </v>
      </c>
      <c r="AT90" s="13" t="str">
        <f t="shared" si="38"/>
        <v xml:space="preserve"> </v>
      </c>
    </row>
    <row r="91" spans="40:53">
      <c r="AP91" s="13" t="str">
        <f t="shared" si="34"/>
        <v/>
      </c>
      <c r="AQ91" s="16" t="str">
        <f t="shared" si="35"/>
        <v xml:space="preserve"> </v>
      </c>
      <c r="AR91" s="13" t="str">
        <f t="shared" si="36"/>
        <v xml:space="preserve"> </v>
      </c>
      <c r="AS91" s="13" t="str">
        <f t="shared" si="37"/>
        <v xml:space="preserve"> </v>
      </c>
      <c r="AT91" s="13" t="str">
        <f t="shared" si="38"/>
        <v xml:space="preserve"> </v>
      </c>
    </row>
    <row r="92" spans="40:53">
      <c r="AP92" s="13" t="str">
        <f t="shared" si="34"/>
        <v/>
      </c>
      <c r="AQ92" s="16" t="str">
        <f t="shared" si="35"/>
        <v xml:space="preserve"> </v>
      </c>
      <c r="AR92" s="13" t="str">
        <f t="shared" si="36"/>
        <v xml:space="preserve"> </v>
      </c>
      <c r="AS92" s="13" t="str">
        <f t="shared" si="37"/>
        <v xml:space="preserve"> </v>
      </c>
      <c r="AT92" s="13" t="str">
        <f t="shared" si="38"/>
        <v xml:space="preserve"> </v>
      </c>
    </row>
    <row r="93" spans="40:53">
      <c r="AP93" s="13" t="str">
        <f t="shared" si="34"/>
        <v/>
      </c>
      <c r="AQ93" s="16" t="str">
        <f t="shared" si="35"/>
        <v xml:space="preserve"> </v>
      </c>
      <c r="AR93" s="13" t="str">
        <f t="shared" si="36"/>
        <v xml:space="preserve"> </v>
      </c>
      <c r="AS93" s="13" t="str">
        <f t="shared" si="37"/>
        <v xml:space="preserve"> </v>
      </c>
      <c r="AT93" s="13" t="str">
        <f t="shared" si="38"/>
        <v xml:space="preserve"> </v>
      </c>
    </row>
    <row r="94" spans="40:53">
      <c r="AP94" s="13" t="str">
        <f t="shared" si="34"/>
        <v/>
      </c>
      <c r="AQ94" s="16" t="str">
        <f t="shared" si="35"/>
        <v xml:space="preserve"> </v>
      </c>
      <c r="AR94" s="13" t="str">
        <f t="shared" si="36"/>
        <v xml:space="preserve"> </v>
      </c>
      <c r="AS94" s="13" t="str">
        <f t="shared" si="37"/>
        <v xml:space="preserve"> </v>
      </c>
      <c r="AT94" s="13" t="str">
        <f t="shared" si="38"/>
        <v xml:space="preserve"> </v>
      </c>
    </row>
    <row r="95" spans="40:53">
      <c r="AP95" s="13" t="str">
        <f t="shared" si="34"/>
        <v/>
      </c>
      <c r="AQ95" s="16" t="str">
        <f t="shared" si="35"/>
        <v xml:space="preserve"> </v>
      </c>
      <c r="AR95" s="13" t="str">
        <f t="shared" si="36"/>
        <v xml:space="preserve"> </v>
      </c>
      <c r="AS95" s="13" t="str">
        <f t="shared" si="37"/>
        <v xml:space="preserve"> </v>
      </c>
      <c r="AT95" s="13" t="str">
        <f t="shared" si="38"/>
        <v xml:space="preserve"> </v>
      </c>
    </row>
    <row r="96" spans="40:53">
      <c r="AP96" s="13" t="str">
        <f t="shared" si="34"/>
        <v/>
      </c>
      <c r="AQ96" s="16" t="str">
        <f t="shared" si="35"/>
        <v xml:space="preserve"> </v>
      </c>
      <c r="AR96" s="13" t="str">
        <f t="shared" si="36"/>
        <v xml:space="preserve"> </v>
      </c>
      <c r="AS96" s="13" t="str">
        <f t="shared" si="37"/>
        <v xml:space="preserve"> </v>
      </c>
      <c r="AT96" s="13" t="str">
        <f t="shared" si="38"/>
        <v xml:space="preserve"> </v>
      </c>
    </row>
    <row r="97" spans="42:46">
      <c r="AP97" s="13" t="str">
        <f t="shared" si="34"/>
        <v/>
      </c>
      <c r="AQ97" s="16" t="str">
        <f t="shared" si="35"/>
        <v xml:space="preserve"> </v>
      </c>
      <c r="AR97" s="13" t="str">
        <f t="shared" si="36"/>
        <v xml:space="preserve"> </v>
      </c>
      <c r="AS97" s="13" t="str">
        <f t="shared" si="37"/>
        <v xml:space="preserve"> </v>
      </c>
      <c r="AT97" s="13" t="str">
        <f t="shared" si="38"/>
        <v xml:space="preserve"> </v>
      </c>
    </row>
    <row r="98" spans="42:46">
      <c r="AP98" s="13" t="str">
        <f t="shared" si="34"/>
        <v/>
      </c>
      <c r="AQ98" s="16" t="str">
        <f t="shared" si="35"/>
        <v xml:space="preserve"> </v>
      </c>
      <c r="AR98" s="13" t="str">
        <f t="shared" si="36"/>
        <v xml:space="preserve"> </v>
      </c>
      <c r="AS98" s="13" t="str">
        <f t="shared" si="37"/>
        <v xml:space="preserve"> </v>
      </c>
      <c r="AT98" s="13" t="str">
        <f t="shared" si="38"/>
        <v xml:space="preserve"> </v>
      </c>
    </row>
    <row r="99" spans="42:46">
      <c r="AP99" s="13" t="str">
        <f t="shared" si="34"/>
        <v/>
      </c>
      <c r="AQ99" s="16" t="str">
        <f t="shared" si="35"/>
        <v xml:space="preserve"> </v>
      </c>
      <c r="AR99" s="13" t="str">
        <f t="shared" si="36"/>
        <v xml:space="preserve"> </v>
      </c>
      <c r="AS99" s="13" t="str">
        <f t="shared" si="37"/>
        <v xml:space="preserve"> </v>
      </c>
      <c r="AT99" s="13" t="str">
        <f t="shared" si="38"/>
        <v xml:space="preserve"> </v>
      </c>
    </row>
    <row r="100" spans="42:46">
      <c r="AP100" s="13" t="str">
        <f t="shared" si="34"/>
        <v/>
      </c>
      <c r="AQ100" s="16" t="str">
        <f t="shared" si="35"/>
        <v xml:space="preserve"> </v>
      </c>
      <c r="AR100" s="13" t="str">
        <f t="shared" si="36"/>
        <v xml:space="preserve"> </v>
      </c>
      <c r="AS100" s="13" t="str">
        <f t="shared" si="37"/>
        <v xml:space="preserve"> </v>
      </c>
      <c r="AT100" s="13" t="str">
        <f t="shared" si="38"/>
        <v xml:space="preserve"> </v>
      </c>
    </row>
  </sheetData>
  <mergeCells count="8">
    <mergeCell ref="AR7:AT7"/>
    <mergeCell ref="I6:J6"/>
    <mergeCell ref="AA6:AB6"/>
    <mergeCell ref="E2:H2"/>
    <mergeCell ref="V2:Z2"/>
    <mergeCell ref="AN2:AP2"/>
    <mergeCell ref="I7:J7"/>
    <mergeCell ref="AA7:AB7"/>
  </mergeCells>
  <phoneticPr fontId="13" type="noConversion"/>
  <pageMargins left="1" right="1" top="0.57361111111111107" bottom="0.57361111111111107" header="0" footer="0"/>
  <headerFooter alignWithMargins="0">
    <oddHeader>&amp;L&amp;C&amp;R</oddHeader>
    <oddFooter>&amp;L&amp;C&amp;R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9"/>
  <sheetViews>
    <sheetView zoomScaleSheetLayoutView="1" workbookViewId="0"/>
  </sheetViews>
  <sheetFormatPr defaultColWidth="11.42578125" defaultRowHeight="15"/>
  <cols>
    <col min="1" max="1" width="7.140625" style="10" customWidth="1"/>
    <col min="2" max="2" width="8.42578125" style="11" bestFit="1" customWidth="1"/>
    <col min="3" max="3" width="13.42578125" style="11" customWidth="1"/>
    <col min="4" max="4" width="28.140625" style="11" customWidth="1"/>
    <col min="5" max="5" width="25.28515625" style="11" customWidth="1"/>
    <col min="6" max="6" width="8.7109375" style="11" customWidth="1"/>
    <col min="7" max="8" width="11.42578125" style="11" customWidth="1"/>
    <col min="9" max="9" width="5.42578125" style="10" bestFit="1" customWidth="1"/>
    <col min="10" max="10" width="5.7109375" style="10" bestFit="1" customWidth="1"/>
    <col min="11" max="11" width="11.42578125" style="11" customWidth="1"/>
    <col min="12" max="12" width="9.7109375" style="11" customWidth="1"/>
    <col min="13" max="13" width="7.42578125" style="19" customWidth="1"/>
    <col min="14" max="19" width="7.42578125" style="10" customWidth="1"/>
    <col min="20" max="16384" width="11.42578125" style="11"/>
  </cols>
  <sheetData>
    <row r="1" spans="1:19">
      <c r="B1" s="11" t="s">
        <v>165</v>
      </c>
      <c r="E1" s="28" t="s">
        <v>166</v>
      </c>
      <c r="F1" s="19" t="s">
        <v>167</v>
      </c>
    </row>
    <row r="2" spans="1:19">
      <c r="A2" s="10">
        <v>1</v>
      </c>
      <c r="B2" s="28">
        <v>40635</v>
      </c>
      <c r="C2" s="11" t="s">
        <v>220</v>
      </c>
      <c r="F2" s="19" t="s">
        <v>448</v>
      </c>
      <c r="G2" s="13">
        <v>1</v>
      </c>
    </row>
    <row r="3" spans="1:19">
      <c r="A3" s="10">
        <v>2</v>
      </c>
      <c r="B3" s="28">
        <v>40635</v>
      </c>
      <c r="C3" s="11" t="s">
        <v>220</v>
      </c>
      <c r="D3" s="11" t="s">
        <v>90</v>
      </c>
      <c r="F3" s="19" t="s">
        <v>567</v>
      </c>
      <c r="G3" s="13">
        <v>0</v>
      </c>
    </row>
    <row r="4" spans="1:19">
      <c r="B4" s="11" t="s">
        <v>206</v>
      </c>
      <c r="D4" s="11" t="s">
        <v>207</v>
      </c>
      <c r="E4" s="11" t="s">
        <v>208</v>
      </c>
    </row>
    <row r="5" spans="1:19">
      <c r="B5" s="11" t="s">
        <v>250</v>
      </c>
      <c r="D5" s="11" t="s">
        <v>251</v>
      </c>
      <c r="E5" s="11" t="s">
        <v>252</v>
      </c>
      <c r="I5" s="11"/>
      <c r="J5" s="11"/>
    </row>
    <row r="6" spans="1:19">
      <c r="B6" s="11" t="s">
        <v>195</v>
      </c>
      <c r="H6" s="10"/>
      <c r="I6" s="11"/>
      <c r="J6" s="11"/>
    </row>
    <row r="7" spans="1:19">
      <c r="A7" s="26" t="s">
        <v>240</v>
      </c>
      <c r="B7" s="11" t="s">
        <v>241</v>
      </c>
      <c r="F7" s="11" t="s">
        <v>242</v>
      </c>
    </row>
    <row r="8" spans="1:19">
      <c r="A8" s="10" t="s">
        <v>435</v>
      </c>
      <c r="B8" s="11" t="s">
        <v>400</v>
      </c>
      <c r="C8" s="11" t="s">
        <v>401</v>
      </c>
      <c r="D8" s="11" t="s">
        <v>180</v>
      </c>
      <c r="E8" s="11" t="s">
        <v>181</v>
      </c>
      <c r="F8" s="11" t="s">
        <v>182</v>
      </c>
      <c r="I8" s="10" t="s">
        <v>183</v>
      </c>
      <c r="L8" s="9" t="s">
        <v>185</v>
      </c>
      <c r="M8" s="27"/>
      <c r="N8" s="7"/>
      <c r="O8" s="7"/>
      <c r="P8" s="7"/>
      <c r="Q8" s="7"/>
      <c r="R8" s="7"/>
      <c r="S8" s="7"/>
    </row>
    <row r="9" spans="1:19">
      <c r="A9" s="10" t="s">
        <v>448</v>
      </c>
      <c r="B9" s="11" t="s">
        <v>190</v>
      </c>
      <c r="C9" s="11" t="str">
        <f t="shared" ref="C9:C40" si="0">CONCATENATE(B9," ",A9)</f>
        <v>rut m</v>
      </c>
      <c r="D9" s="11" t="e">
        <f t="shared" ref="D9:D40" si="1">CONCATENATE(E9," ",F9)</f>
        <v>#NAME?</v>
      </c>
      <c r="E9" s="11" t="s">
        <v>172</v>
      </c>
      <c r="F9" s="11" t="e">
        <f t="shared" ref="F9:F40" si="2">IF(ISBLANK(A9)," ",IF(G9=1,$F$8,$F$7))</f>
        <v>#NAME?</v>
      </c>
      <c r="G9" s="10" t="e">
        <f t="shared" ref="G9:G40" si="3">IF(ISBLANK(A9)," ",VLOOKUP(A9,gend,2,FALSE))</f>
        <v>#NAME?</v>
      </c>
      <c r="I9" s="10">
        <v>1</v>
      </c>
      <c r="J9" s="2">
        <v>6.9444444444444805E-4</v>
      </c>
      <c r="L9" s="9" t="s">
        <v>190</v>
      </c>
      <c r="M9" s="27" t="s">
        <v>190</v>
      </c>
      <c r="N9" s="7" t="s">
        <v>448</v>
      </c>
      <c r="O9" s="7" t="s">
        <v>567</v>
      </c>
      <c r="P9" s="7"/>
      <c r="Q9" s="7" t="s">
        <v>392</v>
      </c>
      <c r="R9" s="7"/>
      <c r="S9" s="7"/>
    </row>
    <row r="10" spans="1:19">
      <c r="C10" s="11" t="str">
        <f t="shared" si="0"/>
        <v xml:space="preserve"> </v>
      </c>
      <c r="D10" s="11" t="str">
        <f t="shared" si="1"/>
        <v xml:space="preserve">  </v>
      </c>
      <c r="F10" s="11" t="str">
        <f t="shared" si="2"/>
        <v xml:space="preserve"> </v>
      </c>
      <c r="G10" s="10" t="str">
        <f t="shared" si="3"/>
        <v xml:space="preserve"> </v>
      </c>
      <c r="I10" s="10">
        <v>0</v>
      </c>
      <c r="J10" s="2">
        <v>0</v>
      </c>
      <c r="L10" s="9" t="s">
        <v>410</v>
      </c>
      <c r="M10" s="27"/>
      <c r="N10" s="7" t="s">
        <v>448</v>
      </c>
      <c r="O10" s="7" t="s">
        <v>567</v>
      </c>
      <c r="P10" s="7"/>
      <c r="Q10" s="7"/>
      <c r="R10" s="7"/>
      <c r="S10" s="7"/>
    </row>
    <row r="11" spans="1:19">
      <c r="C11" s="11" t="str">
        <f t="shared" si="0"/>
        <v xml:space="preserve"> </v>
      </c>
      <c r="D11" s="11" t="str">
        <f t="shared" si="1"/>
        <v xml:space="preserve">  </v>
      </c>
      <c r="F11" s="11" t="str">
        <f t="shared" si="2"/>
        <v xml:space="preserve"> </v>
      </c>
      <c r="G11" s="10" t="str">
        <f t="shared" si="3"/>
        <v xml:space="preserve"> </v>
      </c>
      <c r="I11" s="10">
        <v>2</v>
      </c>
      <c r="J11" s="2">
        <v>1.38888888888889E-3</v>
      </c>
      <c r="L11" s="9" t="s">
        <v>229</v>
      </c>
      <c r="M11" s="27"/>
      <c r="N11" s="7" t="s">
        <v>448</v>
      </c>
      <c r="O11" s="7" t="s">
        <v>567</v>
      </c>
      <c r="P11" s="7"/>
      <c r="Q11" s="7"/>
      <c r="R11" s="7"/>
      <c r="S11" s="7"/>
    </row>
    <row r="12" spans="1:19">
      <c r="A12" s="10" t="s">
        <v>567</v>
      </c>
      <c r="B12" s="11" t="s">
        <v>407</v>
      </c>
      <c r="C12" s="11" t="str">
        <f t="shared" si="0"/>
        <v>tolis v</v>
      </c>
      <c r="D12" s="11" t="e">
        <f t="shared" si="1"/>
        <v>#NAME?</v>
      </c>
      <c r="E12" s="11" t="s">
        <v>416</v>
      </c>
      <c r="F12" s="11" t="e">
        <f t="shared" si="2"/>
        <v>#NAME?</v>
      </c>
      <c r="G12" s="10" t="e">
        <f t="shared" si="3"/>
        <v>#NAME?</v>
      </c>
      <c r="I12" s="10">
        <v>3</v>
      </c>
      <c r="J12" s="2">
        <v>2.0833333333333298E-3</v>
      </c>
      <c r="L12" s="9" t="s">
        <v>420</v>
      </c>
      <c r="M12" s="27"/>
      <c r="N12" s="7" t="s">
        <v>448</v>
      </c>
      <c r="O12" s="7" t="s">
        <v>567</v>
      </c>
      <c r="P12" s="7"/>
      <c r="Q12" s="7"/>
      <c r="R12" s="7"/>
      <c r="S12" s="7"/>
    </row>
    <row r="13" spans="1:19">
      <c r="A13" s="10" t="s">
        <v>567</v>
      </c>
      <c r="B13" s="11" t="s">
        <v>406</v>
      </c>
      <c r="C13" s="11" t="str">
        <f t="shared" si="0"/>
        <v>aukštis v</v>
      </c>
      <c r="D13" s="11" t="e">
        <f t="shared" si="1"/>
        <v>#NAME?</v>
      </c>
      <c r="E13" s="11" t="s">
        <v>168</v>
      </c>
      <c r="F13" s="11" t="e">
        <f t="shared" si="2"/>
        <v>#NAME?</v>
      </c>
      <c r="G13" s="10" t="e">
        <f t="shared" si="3"/>
        <v>#NAME?</v>
      </c>
      <c r="I13" s="10">
        <v>4</v>
      </c>
      <c r="J13" s="2">
        <v>2.7777777777777701E-3</v>
      </c>
      <c r="L13" s="9" t="s">
        <v>409</v>
      </c>
      <c r="M13" s="27"/>
      <c r="N13" s="7" t="s">
        <v>448</v>
      </c>
      <c r="O13" s="7" t="s">
        <v>567</v>
      </c>
      <c r="P13" s="7"/>
      <c r="Q13" s="7"/>
      <c r="R13" s="7"/>
      <c r="S13" s="7"/>
    </row>
    <row r="14" spans="1:19">
      <c r="A14" s="10" t="s">
        <v>567</v>
      </c>
      <c r="B14" s="11" t="s">
        <v>404</v>
      </c>
      <c r="C14" s="11" t="str">
        <f t="shared" si="0"/>
        <v>kartis v</v>
      </c>
      <c r="D14" s="11" t="e">
        <f t="shared" si="1"/>
        <v>#NAME?</v>
      </c>
      <c r="E14" s="11" t="s">
        <v>421</v>
      </c>
      <c r="F14" s="11" t="e">
        <f t="shared" si="2"/>
        <v>#NAME?</v>
      </c>
      <c r="G14" s="10" t="e">
        <f t="shared" si="3"/>
        <v>#NAME?</v>
      </c>
      <c r="I14" s="10">
        <v>5</v>
      </c>
      <c r="J14" s="2">
        <v>3.4722222222222099E-3</v>
      </c>
      <c r="L14" s="9" t="s">
        <v>407</v>
      </c>
      <c r="M14" s="27" t="s">
        <v>96</v>
      </c>
      <c r="N14" s="7" t="s">
        <v>448</v>
      </c>
      <c r="O14" s="7" t="s">
        <v>567</v>
      </c>
      <c r="P14" s="7" t="s">
        <v>164</v>
      </c>
      <c r="Q14" s="7" t="s">
        <v>392</v>
      </c>
      <c r="R14" s="7"/>
      <c r="S14" s="7"/>
    </row>
    <row r="15" spans="1:19">
      <c r="A15" s="10" t="s">
        <v>567</v>
      </c>
      <c r="B15" s="11" t="s">
        <v>410</v>
      </c>
      <c r="C15" s="11" t="str">
        <f t="shared" si="0"/>
        <v>rut3kg v</v>
      </c>
      <c r="D15" s="11" t="e">
        <f t="shared" si="1"/>
        <v>#NAME?</v>
      </c>
      <c r="E15" s="11" t="s">
        <v>215</v>
      </c>
      <c r="F15" s="11" t="e">
        <f t="shared" si="2"/>
        <v>#NAME?</v>
      </c>
      <c r="G15" s="10" t="e">
        <f t="shared" si="3"/>
        <v>#NAME?</v>
      </c>
      <c r="I15" s="10">
        <v>6</v>
      </c>
      <c r="J15" s="2">
        <v>4.1666666666666501E-3</v>
      </c>
      <c r="L15" s="9" t="s">
        <v>391</v>
      </c>
      <c r="M15" s="27" t="s">
        <v>219</v>
      </c>
      <c r="N15" s="7" t="s">
        <v>448</v>
      </c>
      <c r="O15" s="7" t="s">
        <v>567</v>
      </c>
      <c r="P15" s="7" t="s">
        <v>164</v>
      </c>
      <c r="Q15" s="7" t="s">
        <v>392</v>
      </c>
      <c r="R15" s="7"/>
      <c r="S15" s="7"/>
    </row>
    <row r="16" spans="1:19">
      <c r="A16" s="10" t="s">
        <v>567</v>
      </c>
      <c r="B16" s="11" t="s">
        <v>229</v>
      </c>
      <c r="C16" s="11" t="str">
        <f t="shared" si="0"/>
        <v>rut4kg v</v>
      </c>
      <c r="D16" s="11" t="e">
        <f t="shared" si="1"/>
        <v>#NAME?</v>
      </c>
      <c r="E16" s="11" t="s">
        <v>255</v>
      </c>
      <c r="F16" s="11" t="e">
        <f t="shared" si="2"/>
        <v>#NAME?</v>
      </c>
      <c r="G16" s="10" t="e">
        <f t="shared" si="3"/>
        <v>#NAME?</v>
      </c>
      <c r="I16" s="10">
        <v>7</v>
      </c>
      <c r="J16" s="2">
        <v>4.8611111111110904E-3</v>
      </c>
      <c r="L16" s="9" t="s">
        <v>406</v>
      </c>
      <c r="M16" s="27" t="s">
        <v>89</v>
      </c>
      <c r="N16" s="7" t="s">
        <v>448</v>
      </c>
      <c r="O16" s="7" t="s">
        <v>567</v>
      </c>
      <c r="P16" s="7" t="s">
        <v>164</v>
      </c>
      <c r="Q16" s="7"/>
      <c r="R16" s="7"/>
      <c r="S16" s="7"/>
    </row>
    <row r="17" spans="1:19">
      <c r="A17" s="10" t="s">
        <v>567</v>
      </c>
      <c r="B17" s="11" t="s">
        <v>420</v>
      </c>
      <c r="C17" s="11" t="str">
        <f t="shared" si="0"/>
        <v>rut5kg v</v>
      </c>
      <c r="D17" s="11" t="e">
        <f t="shared" si="1"/>
        <v>#NAME?</v>
      </c>
      <c r="E17" s="11" t="s">
        <v>201</v>
      </c>
      <c r="F17" s="11" t="e">
        <f t="shared" si="2"/>
        <v>#NAME?</v>
      </c>
      <c r="G17" s="10" t="e">
        <f t="shared" si="3"/>
        <v>#NAME?</v>
      </c>
      <c r="I17" s="10">
        <v>8</v>
      </c>
      <c r="J17" s="2">
        <v>5.5555555555555402E-3</v>
      </c>
      <c r="L17" s="9" t="s">
        <v>404</v>
      </c>
      <c r="M17" s="27" t="s">
        <v>205</v>
      </c>
      <c r="N17" s="7" t="s">
        <v>448</v>
      </c>
      <c r="O17" s="7" t="s">
        <v>567</v>
      </c>
      <c r="P17" s="7" t="s">
        <v>164</v>
      </c>
      <c r="Q17" s="7"/>
      <c r="R17" s="7"/>
      <c r="S17" s="7"/>
    </row>
    <row r="18" spans="1:19">
      <c r="A18" s="10" t="s">
        <v>567</v>
      </c>
      <c r="B18" s="11" t="s">
        <v>409</v>
      </c>
      <c r="C18" s="11" t="str">
        <f t="shared" si="0"/>
        <v>rut6kg v</v>
      </c>
      <c r="D18" s="11" t="e">
        <f t="shared" si="1"/>
        <v>#NAME?</v>
      </c>
      <c r="E18" s="11" t="s">
        <v>246</v>
      </c>
      <c r="F18" s="11" t="e">
        <f t="shared" si="2"/>
        <v>#NAME?</v>
      </c>
      <c r="G18" s="10" t="e">
        <f t="shared" si="3"/>
        <v>#NAME?</v>
      </c>
      <c r="I18" s="10">
        <v>9</v>
      </c>
      <c r="J18" s="2">
        <v>6.2499999999999804E-3</v>
      </c>
      <c r="L18" s="9" t="s">
        <v>395</v>
      </c>
      <c r="M18" s="27" t="s">
        <v>249</v>
      </c>
      <c r="N18" s="7" t="s">
        <v>448</v>
      </c>
      <c r="O18" s="7" t="s">
        <v>567</v>
      </c>
      <c r="P18" s="7" t="s">
        <v>164</v>
      </c>
      <c r="Q18" s="7" t="s">
        <v>392</v>
      </c>
      <c r="R18" s="7" t="s">
        <v>436</v>
      </c>
      <c r="S18" s="7" t="s">
        <v>418</v>
      </c>
    </row>
    <row r="19" spans="1:19">
      <c r="A19" s="10" t="s">
        <v>567</v>
      </c>
      <c r="B19" s="11" t="s">
        <v>190</v>
      </c>
      <c r="C19" s="11" t="str">
        <f t="shared" si="0"/>
        <v>rut v</v>
      </c>
      <c r="D19" s="11" t="e">
        <f t="shared" si="1"/>
        <v>#NAME?</v>
      </c>
      <c r="E19" s="11" t="s">
        <v>172</v>
      </c>
      <c r="F19" s="11" t="e">
        <f t="shared" si="2"/>
        <v>#NAME?</v>
      </c>
      <c r="G19" s="10" t="e">
        <f t="shared" si="3"/>
        <v>#NAME?</v>
      </c>
      <c r="I19" s="10">
        <v>10</v>
      </c>
      <c r="J19" s="2">
        <v>6.9444444444444198E-3</v>
      </c>
      <c r="L19" s="9" t="s">
        <v>397</v>
      </c>
      <c r="M19" s="27" t="s">
        <v>194</v>
      </c>
      <c r="N19" s="7" t="s">
        <v>448</v>
      </c>
      <c r="O19" s="7" t="s">
        <v>567</v>
      </c>
      <c r="P19" s="7" t="s">
        <v>164</v>
      </c>
      <c r="Q19" s="7" t="s">
        <v>392</v>
      </c>
      <c r="R19" s="7" t="s">
        <v>436</v>
      </c>
      <c r="S19" s="7" t="s">
        <v>418</v>
      </c>
    </row>
    <row r="20" spans="1:19">
      <c r="A20" s="10" t="s">
        <v>567</v>
      </c>
      <c r="B20" s="11" t="s">
        <v>391</v>
      </c>
      <c r="C20" s="11" t="str">
        <f t="shared" si="0"/>
        <v>triš v</v>
      </c>
      <c r="D20" s="11" t="e">
        <f t="shared" si="1"/>
        <v>#NAME?</v>
      </c>
      <c r="E20" s="11" t="s">
        <v>238</v>
      </c>
      <c r="F20" s="11" t="e">
        <f t="shared" si="2"/>
        <v>#NAME?</v>
      </c>
      <c r="G20" s="10" t="e">
        <f t="shared" si="3"/>
        <v>#NAME?</v>
      </c>
      <c r="I20" s="10">
        <v>11</v>
      </c>
      <c r="J20" s="2">
        <v>7.63888888888886E-3</v>
      </c>
      <c r="L20" s="9" t="s">
        <v>394</v>
      </c>
      <c r="M20" s="27" t="s">
        <v>434</v>
      </c>
      <c r="N20" s="7" t="s">
        <v>448</v>
      </c>
      <c r="O20" s="7" t="s">
        <v>567</v>
      </c>
      <c r="P20" s="7" t="s">
        <v>164</v>
      </c>
      <c r="Q20" s="7" t="s">
        <v>392</v>
      </c>
      <c r="R20" s="7" t="s">
        <v>436</v>
      </c>
      <c r="S20" s="7" t="s">
        <v>418</v>
      </c>
    </row>
    <row r="21" spans="1:19">
      <c r="A21" s="10" t="s">
        <v>567</v>
      </c>
      <c r="B21" s="11" t="s">
        <v>395</v>
      </c>
      <c r="C21" s="11" t="str">
        <f t="shared" si="0"/>
        <v>60m v</v>
      </c>
      <c r="D21" s="11" t="e">
        <f t="shared" si="1"/>
        <v>#NAME?</v>
      </c>
      <c r="E21" s="11" t="s">
        <v>431</v>
      </c>
      <c r="F21" s="11" t="e">
        <f t="shared" si="2"/>
        <v>#NAME?</v>
      </c>
      <c r="G21" s="10" t="e">
        <f t="shared" si="3"/>
        <v>#NAME?</v>
      </c>
      <c r="I21" s="10">
        <v>12</v>
      </c>
      <c r="J21" s="2">
        <v>8.3333333333333003E-3</v>
      </c>
      <c r="L21" s="9" t="s">
        <v>433</v>
      </c>
      <c r="M21" s="27" t="s">
        <v>434</v>
      </c>
      <c r="N21" s="7" t="s">
        <v>448</v>
      </c>
      <c r="O21" s="7" t="s">
        <v>567</v>
      </c>
      <c r="P21" s="7" t="s">
        <v>164</v>
      </c>
      <c r="Q21" s="7" t="s">
        <v>392</v>
      </c>
      <c r="R21" s="7" t="s">
        <v>436</v>
      </c>
      <c r="S21" s="7" t="s">
        <v>418</v>
      </c>
    </row>
    <row r="22" spans="1:19">
      <c r="A22" s="10" t="s">
        <v>567</v>
      </c>
      <c r="B22" s="11" t="s">
        <v>394</v>
      </c>
      <c r="C22" s="11" t="str">
        <f t="shared" si="0"/>
        <v>300m v</v>
      </c>
      <c r="D22" s="11" t="e">
        <f t="shared" si="1"/>
        <v>#NAME?</v>
      </c>
      <c r="E22" s="11" t="s">
        <v>231</v>
      </c>
      <c r="F22" s="11" t="e">
        <f t="shared" si="2"/>
        <v>#NAME?</v>
      </c>
      <c r="G22" s="10" t="e">
        <f t="shared" si="3"/>
        <v>#NAME?</v>
      </c>
      <c r="I22" s="10">
        <v>13</v>
      </c>
      <c r="J22" s="2">
        <v>9.0277777777777405E-3</v>
      </c>
      <c r="L22" s="9" t="s">
        <v>408</v>
      </c>
      <c r="M22" s="27" t="s">
        <v>567</v>
      </c>
      <c r="N22" s="7" t="s">
        <v>448</v>
      </c>
      <c r="O22" s="7" t="s">
        <v>567</v>
      </c>
      <c r="P22" s="7" t="s">
        <v>164</v>
      </c>
      <c r="Q22" s="7"/>
      <c r="R22" s="7"/>
      <c r="S22" s="7"/>
    </row>
    <row r="23" spans="1:19">
      <c r="A23" s="10" t="s">
        <v>567</v>
      </c>
      <c r="B23" s="11" t="s">
        <v>397</v>
      </c>
      <c r="C23" s="11" t="str">
        <f t="shared" si="0"/>
        <v>200m v</v>
      </c>
      <c r="D23" s="11" t="e">
        <f t="shared" si="1"/>
        <v>#NAME?</v>
      </c>
      <c r="E23" s="11" t="s">
        <v>423</v>
      </c>
      <c r="F23" s="11" t="e">
        <f t="shared" si="2"/>
        <v>#NAME?</v>
      </c>
      <c r="G23" s="10" t="e">
        <f t="shared" si="3"/>
        <v>#NAME?</v>
      </c>
      <c r="I23" s="10">
        <v>14</v>
      </c>
      <c r="J23" s="2">
        <v>9.7222222222221807E-3</v>
      </c>
      <c r="L23" s="9" t="s">
        <v>405</v>
      </c>
      <c r="M23" s="27" t="s">
        <v>425</v>
      </c>
      <c r="N23" s="7" t="s">
        <v>448</v>
      </c>
      <c r="O23" s="7" t="s">
        <v>567</v>
      </c>
      <c r="P23" s="7" t="s">
        <v>164</v>
      </c>
      <c r="Q23" s="7"/>
      <c r="R23" s="7"/>
      <c r="S23" s="7"/>
    </row>
    <row r="24" spans="1:19">
      <c r="A24" s="10" t="s">
        <v>567</v>
      </c>
      <c r="B24" s="11" t="s">
        <v>408</v>
      </c>
      <c r="C24" s="11" t="str">
        <f t="shared" si="0"/>
        <v>600m v</v>
      </c>
      <c r="D24" s="11" t="e">
        <f t="shared" si="1"/>
        <v>#NAME?</v>
      </c>
      <c r="E24" s="11" t="s">
        <v>227</v>
      </c>
      <c r="F24" s="11" t="e">
        <f t="shared" si="2"/>
        <v>#NAME?</v>
      </c>
      <c r="G24" s="10" t="e">
        <f t="shared" si="3"/>
        <v>#NAME?</v>
      </c>
      <c r="I24" s="10">
        <v>15</v>
      </c>
      <c r="J24" s="2">
        <v>1.04166666666666E-2</v>
      </c>
      <c r="L24" s="9" t="s">
        <v>411</v>
      </c>
      <c r="M24" s="27" t="s">
        <v>415</v>
      </c>
      <c r="N24" s="7" t="s">
        <v>448</v>
      </c>
      <c r="O24" s="7" t="s">
        <v>567</v>
      </c>
      <c r="P24" s="7" t="s">
        <v>164</v>
      </c>
      <c r="Q24" s="7"/>
      <c r="R24" s="7"/>
      <c r="S24" s="7"/>
    </row>
    <row r="25" spans="1:19">
      <c r="A25" s="10" t="s">
        <v>567</v>
      </c>
      <c r="B25" s="11" t="s">
        <v>405</v>
      </c>
      <c r="C25" s="11" t="str">
        <f t="shared" si="0"/>
        <v>800m v</v>
      </c>
      <c r="D25" s="11" t="e">
        <f t="shared" si="1"/>
        <v>#NAME?</v>
      </c>
      <c r="E25" s="11" t="s">
        <v>170</v>
      </c>
      <c r="F25" s="11" t="e">
        <f t="shared" si="2"/>
        <v>#NAME?</v>
      </c>
      <c r="G25" s="10" t="e">
        <f t="shared" si="3"/>
        <v>#NAME?</v>
      </c>
      <c r="I25" s="10">
        <v>16</v>
      </c>
      <c r="J25" s="2">
        <v>1.1111111111111001E-2</v>
      </c>
      <c r="L25" s="9" t="s">
        <v>414</v>
      </c>
      <c r="M25" s="27" t="s">
        <v>415</v>
      </c>
      <c r="N25" s="7" t="s">
        <v>448</v>
      </c>
      <c r="O25" s="7" t="s">
        <v>567</v>
      </c>
      <c r="P25" s="7" t="s">
        <v>164</v>
      </c>
      <c r="Q25" s="7"/>
      <c r="R25" s="7"/>
      <c r="S25" s="7"/>
    </row>
    <row r="26" spans="1:19">
      <c r="A26" s="10" t="s">
        <v>567</v>
      </c>
      <c r="B26" s="11" t="s">
        <v>411</v>
      </c>
      <c r="C26" s="11" t="str">
        <f t="shared" si="0"/>
        <v>1000m v</v>
      </c>
      <c r="D26" s="11" t="e">
        <f t="shared" si="1"/>
        <v>#NAME?</v>
      </c>
      <c r="E26" s="11" t="s">
        <v>217</v>
      </c>
      <c r="F26" s="11" t="e">
        <f t="shared" si="2"/>
        <v>#NAME?</v>
      </c>
      <c r="G26" s="10" t="e">
        <f t="shared" si="3"/>
        <v>#NAME?</v>
      </c>
      <c r="I26" s="10">
        <v>17</v>
      </c>
      <c r="J26" s="2">
        <v>1.18055555555555E-2</v>
      </c>
      <c r="L26" s="9" t="s">
        <v>412</v>
      </c>
      <c r="M26" s="27" t="s">
        <v>223</v>
      </c>
      <c r="N26" s="7" t="s">
        <v>448</v>
      </c>
      <c r="O26" s="7" t="s">
        <v>567</v>
      </c>
      <c r="P26" s="7" t="s">
        <v>164</v>
      </c>
      <c r="Q26" s="7"/>
      <c r="R26" s="7"/>
      <c r="S26" s="7"/>
    </row>
    <row r="27" spans="1:19">
      <c r="A27" s="10" t="s">
        <v>567</v>
      </c>
      <c r="B27" s="11" t="s">
        <v>414</v>
      </c>
      <c r="C27" s="11" t="str">
        <f t="shared" si="0"/>
        <v>1500m v</v>
      </c>
      <c r="D27" s="11" t="e">
        <f t="shared" si="1"/>
        <v>#NAME?</v>
      </c>
      <c r="E27" s="11" t="s">
        <v>426</v>
      </c>
      <c r="F27" s="11" t="e">
        <f t="shared" si="2"/>
        <v>#NAME?</v>
      </c>
      <c r="G27" s="10" t="e">
        <f t="shared" si="3"/>
        <v>#NAME?</v>
      </c>
      <c r="I27" s="10">
        <v>18</v>
      </c>
      <c r="J27" s="2">
        <v>1.24999999999999E-2</v>
      </c>
      <c r="L27" s="9" t="s">
        <v>92</v>
      </c>
      <c r="M27" s="27" t="s">
        <v>214</v>
      </c>
      <c r="N27" s="7" t="s">
        <v>448</v>
      </c>
      <c r="O27" s="7" t="s">
        <v>567</v>
      </c>
      <c r="P27" s="7" t="s">
        <v>164</v>
      </c>
      <c r="Q27" s="7"/>
      <c r="R27" s="7"/>
      <c r="S27" s="7"/>
    </row>
    <row r="28" spans="1:19">
      <c r="A28" s="10" t="s">
        <v>567</v>
      </c>
      <c r="B28" s="11" t="s">
        <v>210</v>
      </c>
      <c r="C28" s="11" t="str">
        <f t="shared" si="0"/>
        <v>2000m v</v>
      </c>
      <c r="D28" s="11" t="e">
        <f t="shared" si="1"/>
        <v>#NAME?</v>
      </c>
      <c r="E28" s="11" t="s">
        <v>211</v>
      </c>
      <c r="F28" s="11" t="e">
        <f t="shared" si="2"/>
        <v>#NAME?</v>
      </c>
      <c r="G28" s="10" t="e">
        <f t="shared" si="3"/>
        <v>#NAME?</v>
      </c>
      <c r="I28" s="10">
        <v>19</v>
      </c>
      <c r="J28" s="2">
        <v>1.31944444444443E-2</v>
      </c>
      <c r="L28" s="9" t="s">
        <v>213</v>
      </c>
      <c r="M28" s="27" t="s">
        <v>214</v>
      </c>
      <c r="N28" s="7" t="s">
        <v>448</v>
      </c>
      <c r="O28" s="7" t="s">
        <v>567</v>
      </c>
      <c r="P28" s="7" t="s">
        <v>164</v>
      </c>
      <c r="Q28" s="7"/>
      <c r="R28" s="7"/>
      <c r="S28" s="7"/>
    </row>
    <row r="29" spans="1:19">
      <c r="A29" s="10" t="s">
        <v>567</v>
      </c>
      <c r="B29" s="11" t="s">
        <v>412</v>
      </c>
      <c r="C29" s="11" t="str">
        <f t="shared" si="0"/>
        <v>3000m v</v>
      </c>
      <c r="D29" s="11" t="e">
        <f t="shared" si="1"/>
        <v>#NAME?</v>
      </c>
      <c r="E29" s="11" t="s">
        <v>417</v>
      </c>
      <c r="F29" s="11" t="e">
        <f t="shared" si="2"/>
        <v>#NAME?</v>
      </c>
      <c r="G29" s="10" t="e">
        <f t="shared" si="3"/>
        <v>#NAME?</v>
      </c>
      <c r="I29" s="10">
        <v>20</v>
      </c>
      <c r="J29" s="2">
        <v>1.38888888888888E-2</v>
      </c>
      <c r="L29" s="9" t="s">
        <v>254</v>
      </c>
      <c r="M29" s="27"/>
      <c r="N29" s="7" t="s">
        <v>448</v>
      </c>
      <c r="O29" s="7" t="s">
        <v>567</v>
      </c>
      <c r="P29" s="7" t="s">
        <v>164</v>
      </c>
      <c r="Q29" s="7"/>
      <c r="R29" s="7"/>
      <c r="S29" s="7"/>
    </row>
    <row r="30" spans="1:19">
      <c r="A30" s="10" t="s">
        <v>567</v>
      </c>
      <c r="B30" s="11" t="s">
        <v>197</v>
      </c>
      <c r="C30" s="11" t="str">
        <f t="shared" si="0"/>
        <v>5000m v</v>
      </c>
      <c r="D30" s="11" t="e">
        <f t="shared" si="1"/>
        <v>#NAME?</v>
      </c>
      <c r="E30" s="11" t="s">
        <v>198</v>
      </c>
      <c r="F30" s="11" t="e">
        <f t="shared" si="2"/>
        <v>#NAME?</v>
      </c>
      <c r="G30" s="10" t="e">
        <f t="shared" si="3"/>
        <v>#NAME?</v>
      </c>
      <c r="I30" s="10">
        <v>21</v>
      </c>
      <c r="J30" s="2">
        <v>1.4583333333333301E-2</v>
      </c>
    </row>
    <row r="31" spans="1:19">
      <c r="A31" s="10" t="s">
        <v>567</v>
      </c>
      <c r="B31" s="11" t="s">
        <v>244</v>
      </c>
      <c r="C31" s="11" t="str">
        <f t="shared" si="0"/>
        <v>2000m klb v</v>
      </c>
      <c r="D31" s="11" t="e">
        <f t="shared" si="1"/>
        <v>#NAME?</v>
      </c>
      <c r="E31" s="11" t="s">
        <v>245</v>
      </c>
      <c r="F31" s="11" t="e">
        <f t="shared" si="2"/>
        <v>#NAME?</v>
      </c>
      <c r="G31" s="10" t="e">
        <f t="shared" si="3"/>
        <v>#NAME?</v>
      </c>
      <c r="I31" s="10">
        <v>22</v>
      </c>
      <c r="J31" s="2">
        <v>1.52777777777778E-2</v>
      </c>
    </row>
    <row r="32" spans="1:19">
      <c r="A32" s="10" t="s">
        <v>567</v>
      </c>
      <c r="B32" s="11" t="s">
        <v>186</v>
      </c>
      <c r="C32" s="11" t="str">
        <f t="shared" si="0"/>
        <v>10000m sp. ėj. v</v>
      </c>
      <c r="D32" s="11" t="e">
        <f t="shared" si="1"/>
        <v>#NAME?</v>
      </c>
      <c r="E32" s="11" t="s">
        <v>187</v>
      </c>
      <c r="F32" s="11" t="e">
        <f t="shared" si="2"/>
        <v>#NAME?</v>
      </c>
      <c r="G32" s="10" t="e">
        <f t="shared" si="3"/>
        <v>#NAME?</v>
      </c>
      <c r="I32" s="10">
        <v>23</v>
      </c>
      <c r="J32" s="2">
        <v>1.5972222222222301E-2</v>
      </c>
    </row>
    <row r="33" spans="1:10">
      <c r="A33" s="10" t="s">
        <v>448</v>
      </c>
      <c r="B33" s="11" t="s">
        <v>234</v>
      </c>
      <c r="C33" s="11" t="str">
        <f t="shared" si="0"/>
        <v>5000m sp. ėj. m</v>
      </c>
      <c r="D33" s="11" t="e">
        <f t="shared" si="1"/>
        <v>#NAME?</v>
      </c>
      <c r="E33" s="11" t="s">
        <v>235</v>
      </c>
      <c r="F33" s="11" t="e">
        <f t="shared" si="2"/>
        <v>#NAME?</v>
      </c>
      <c r="G33" s="10" t="e">
        <f t="shared" si="3"/>
        <v>#NAME?</v>
      </c>
      <c r="I33" s="10">
        <v>24</v>
      </c>
      <c r="J33" s="2">
        <v>1.6666666666666798E-2</v>
      </c>
    </row>
    <row r="34" spans="1:10">
      <c r="A34" s="10" t="s">
        <v>448</v>
      </c>
      <c r="B34" s="11" t="s">
        <v>428</v>
      </c>
      <c r="C34" s="11" t="str">
        <f t="shared" si="0"/>
        <v>1500m klb m</v>
      </c>
      <c r="D34" s="11" t="e">
        <f t="shared" si="1"/>
        <v>#NAME?</v>
      </c>
      <c r="E34" s="11" t="s">
        <v>429</v>
      </c>
      <c r="F34" s="11" t="e">
        <f t="shared" si="2"/>
        <v>#NAME?</v>
      </c>
      <c r="G34" s="10" t="e">
        <f t="shared" si="3"/>
        <v>#NAME?</v>
      </c>
      <c r="I34" s="10">
        <v>25</v>
      </c>
      <c r="J34" s="2">
        <v>1.7361111111111299E-2</v>
      </c>
    </row>
    <row r="35" spans="1:10">
      <c r="A35" s="10" t="s">
        <v>567</v>
      </c>
      <c r="B35" s="11" t="s">
        <v>413</v>
      </c>
      <c r="C35" s="11" t="str">
        <f t="shared" si="0"/>
        <v>60m bb v</v>
      </c>
      <c r="D35" s="11" t="e">
        <f t="shared" si="1"/>
        <v>#NAME?</v>
      </c>
      <c r="E35" s="11" t="s">
        <v>203</v>
      </c>
      <c r="F35" s="11" t="e">
        <f t="shared" si="2"/>
        <v>#NAME?</v>
      </c>
      <c r="G35" s="10" t="e">
        <f t="shared" si="3"/>
        <v>#NAME?</v>
      </c>
      <c r="I35" s="10">
        <v>26</v>
      </c>
      <c r="J35" s="2">
        <v>1.80555555555558E-2</v>
      </c>
    </row>
    <row r="36" spans="1:10">
      <c r="A36" s="10" t="s">
        <v>448</v>
      </c>
      <c r="B36" s="11" t="s">
        <v>404</v>
      </c>
      <c r="C36" s="11" t="str">
        <f t="shared" si="0"/>
        <v>kartis m</v>
      </c>
      <c r="D36" s="11" t="e">
        <f t="shared" si="1"/>
        <v>#NAME?</v>
      </c>
      <c r="E36" s="11" t="s">
        <v>421</v>
      </c>
      <c r="F36" s="11" t="e">
        <f t="shared" si="2"/>
        <v>#NAME?</v>
      </c>
      <c r="G36" s="10" t="e">
        <f t="shared" si="3"/>
        <v>#NAME?</v>
      </c>
      <c r="I36" s="10">
        <v>27</v>
      </c>
      <c r="J36" s="2">
        <v>1.8750000000000301E-2</v>
      </c>
    </row>
    <row r="37" spans="1:10">
      <c r="A37" s="10" t="s">
        <v>448</v>
      </c>
      <c r="B37" s="11" t="s">
        <v>407</v>
      </c>
      <c r="C37" s="11" t="str">
        <f t="shared" si="0"/>
        <v>tolis m</v>
      </c>
      <c r="D37" s="11" t="e">
        <f t="shared" si="1"/>
        <v>#NAME?</v>
      </c>
      <c r="E37" s="11" t="s">
        <v>416</v>
      </c>
      <c r="F37" s="11" t="e">
        <f t="shared" si="2"/>
        <v>#NAME?</v>
      </c>
      <c r="G37" s="10" t="e">
        <f t="shared" si="3"/>
        <v>#NAME?</v>
      </c>
      <c r="I37" s="10">
        <v>28</v>
      </c>
      <c r="J37" s="2">
        <v>1.9444444444444799E-2</v>
      </c>
    </row>
    <row r="38" spans="1:10">
      <c r="A38" s="10" t="s">
        <v>448</v>
      </c>
      <c r="B38" s="11" t="s">
        <v>406</v>
      </c>
      <c r="C38" s="11" t="str">
        <f t="shared" si="0"/>
        <v>aukštis m</v>
      </c>
      <c r="D38" s="11" t="e">
        <f t="shared" si="1"/>
        <v>#NAME?</v>
      </c>
      <c r="E38" s="11" t="s">
        <v>168</v>
      </c>
      <c r="F38" s="11" t="e">
        <f t="shared" si="2"/>
        <v>#NAME?</v>
      </c>
      <c r="G38" s="10" t="e">
        <f t="shared" si="3"/>
        <v>#NAME?</v>
      </c>
      <c r="I38" s="10">
        <v>29</v>
      </c>
      <c r="J38" s="2">
        <v>2.01388888888893E-2</v>
      </c>
    </row>
    <row r="39" spans="1:10">
      <c r="A39" s="10" t="s">
        <v>448</v>
      </c>
      <c r="B39" s="11" t="s">
        <v>410</v>
      </c>
      <c r="C39" s="11" t="str">
        <f t="shared" si="0"/>
        <v>rut3kg m</v>
      </c>
      <c r="D39" s="11" t="e">
        <f t="shared" si="1"/>
        <v>#NAME?</v>
      </c>
      <c r="E39" s="11" t="s">
        <v>215</v>
      </c>
      <c r="F39" s="11" t="e">
        <f t="shared" si="2"/>
        <v>#NAME?</v>
      </c>
      <c r="G39" s="10" t="e">
        <f t="shared" si="3"/>
        <v>#NAME?</v>
      </c>
      <c r="I39" s="10">
        <v>30</v>
      </c>
      <c r="J39" s="2">
        <v>2.0833333333333801E-2</v>
      </c>
    </row>
    <row r="40" spans="1:10">
      <c r="A40" s="10" t="s">
        <v>448</v>
      </c>
      <c r="B40" s="11" t="s">
        <v>391</v>
      </c>
      <c r="C40" s="11" t="str">
        <f t="shared" si="0"/>
        <v>triš m</v>
      </c>
      <c r="D40" s="11" t="e">
        <f t="shared" si="1"/>
        <v>#NAME?</v>
      </c>
      <c r="E40" s="11" t="s">
        <v>238</v>
      </c>
      <c r="F40" s="11" t="e">
        <f t="shared" si="2"/>
        <v>#NAME?</v>
      </c>
      <c r="G40" s="10" t="e">
        <f t="shared" si="3"/>
        <v>#NAME?</v>
      </c>
      <c r="I40" s="10">
        <v>31</v>
      </c>
      <c r="J40" s="2">
        <v>2.1527777777778302E-2</v>
      </c>
    </row>
    <row r="41" spans="1:10">
      <c r="A41" s="10" t="s">
        <v>448</v>
      </c>
      <c r="B41" s="11" t="s">
        <v>395</v>
      </c>
      <c r="C41" s="11" t="str">
        <f t="shared" ref="C41:C69" si="4">CONCATENATE(B41," ",A41)</f>
        <v>60m m</v>
      </c>
      <c r="D41" s="11" t="e">
        <f t="shared" ref="D41:D69" si="5">CONCATENATE(E41," ",F41)</f>
        <v>#NAME?</v>
      </c>
      <c r="E41" s="11" t="s">
        <v>431</v>
      </c>
      <c r="F41" s="11" t="e">
        <f t="shared" ref="F41:F69" si="6">IF(ISBLANK(A41)," ",IF(G41=1,$F$8,$F$7))</f>
        <v>#NAME?</v>
      </c>
      <c r="G41" s="10" t="e">
        <f t="shared" ref="G41:G69" si="7">IF(ISBLANK(A41)," ",VLOOKUP(A41,gend,2,FALSE))</f>
        <v>#NAME?</v>
      </c>
      <c r="I41" s="10">
        <v>32</v>
      </c>
      <c r="J41" s="2">
        <v>2.2222222222222799E-2</v>
      </c>
    </row>
    <row r="42" spans="1:10">
      <c r="A42" s="10" t="s">
        <v>448</v>
      </c>
      <c r="B42" s="11" t="s">
        <v>394</v>
      </c>
      <c r="C42" s="11" t="str">
        <f t="shared" si="4"/>
        <v>300m m</v>
      </c>
      <c r="D42" s="11" t="e">
        <f t="shared" si="5"/>
        <v>#NAME?</v>
      </c>
      <c r="E42" s="11" t="s">
        <v>231</v>
      </c>
      <c r="F42" s="11" t="e">
        <f t="shared" si="6"/>
        <v>#NAME?</v>
      </c>
      <c r="G42" s="10" t="e">
        <f t="shared" si="7"/>
        <v>#NAME?</v>
      </c>
      <c r="I42" s="10">
        <v>33</v>
      </c>
      <c r="J42" s="2">
        <v>2.29166666666673E-2</v>
      </c>
    </row>
    <row r="43" spans="1:10">
      <c r="A43" s="10" t="s">
        <v>448</v>
      </c>
      <c r="B43" s="11" t="s">
        <v>397</v>
      </c>
      <c r="C43" s="11" t="str">
        <f t="shared" si="4"/>
        <v>200m m</v>
      </c>
      <c r="D43" s="11" t="e">
        <f t="shared" si="5"/>
        <v>#NAME?</v>
      </c>
      <c r="E43" s="11" t="s">
        <v>423</v>
      </c>
      <c r="F43" s="11" t="e">
        <f t="shared" si="6"/>
        <v>#NAME?</v>
      </c>
      <c r="G43" s="10" t="e">
        <f t="shared" si="7"/>
        <v>#NAME?</v>
      </c>
      <c r="I43" s="10">
        <v>34</v>
      </c>
      <c r="J43" s="2">
        <v>2.3611111111111801E-2</v>
      </c>
    </row>
    <row r="44" spans="1:10">
      <c r="A44" s="10" t="s">
        <v>448</v>
      </c>
      <c r="B44" s="11" t="s">
        <v>408</v>
      </c>
      <c r="C44" s="11" t="str">
        <f t="shared" si="4"/>
        <v>600m m</v>
      </c>
      <c r="D44" s="11" t="e">
        <f t="shared" si="5"/>
        <v>#NAME?</v>
      </c>
      <c r="E44" s="11" t="s">
        <v>227</v>
      </c>
      <c r="F44" s="11" t="e">
        <f t="shared" si="6"/>
        <v>#NAME?</v>
      </c>
      <c r="G44" s="10" t="e">
        <f t="shared" si="7"/>
        <v>#NAME?</v>
      </c>
      <c r="I44" s="10">
        <v>35</v>
      </c>
      <c r="J44" s="2">
        <v>2.4305555555556298E-2</v>
      </c>
    </row>
    <row r="45" spans="1:10">
      <c r="A45" s="10" t="s">
        <v>448</v>
      </c>
      <c r="B45" s="11" t="s">
        <v>405</v>
      </c>
      <c r="C45" s="11" t="str">
        <f t="shared" si="4"/>
        <v>800m m</v>
      </c>
      <c r="D45" s="11" t="e">
        <f t="shared" si="5"/>
        <v>#NAME?</v>
      </c>
      <c r="E45" s="11" t="s">
        <v>170</v>
      </c>
      <c r="F45" s="11" t="e">
        <f t="shared" si="6"/>
        <v>#NAME?</v>
      </c>
      <c r="G45" s="10" t="e">
        <f t="shared" si="7"/>
        <v>#NAME?</v>
      </c>
      <c r="I45" s="10">
        <v>36</v>
      </c>
      <c r="J45" s="2">
        <v>2.5000000000000799E-2</v>
      </c>
    </row>
    <row r="46" spans="1:10">
      <c r="A46" s="10" t="s">
        <v>448</v>
      </c>
      <c r="B46" s="11" t="s">
        <v>411</v>
      </c>
      <c r="C46" s="11" t="str">
        <f t="shared" si="4"/>
        <v>1000m m</v>
      </c>
      <c r="D46" s="11" t="e">
        <f t="shared" si="5"/>
        <v>#NAME?</v>
      </c>
      <c r="E46" s="11" t="s">
        <v>217</v>
      </c>
      <c r="F46" s="11" t="e">
        <f t="shared" si="6"/>
        <v>#NAME?</v>
      </c>
      <c r="G46" s="10" t="e">
        <f t="shared" si="7"/>
        <v>#NAME?</v>
      </c>
      <c r="I46" s="10">
        <v>37</v>
      </c>
      <c r="J46" s="2">
        <v>2.56944444444453E-2</v>
      </c>
    </row>
    <row r="47" spans="1:10">
      <c r="A47" s="10" t="s">
        <v>448</v>
      </c>
      <c r="B47" s="11" t="s">
        <v>414</v>
      </c>
      <c r="C47" s="11" t="str">
        <f t="shared" si="4"/>
        <v>1500m m</v>
      </c>
      <c r="D47" s="11" t="e">
        <f t="shared" si="5"/>
        <v>#NAME?</v>
      </c>
      <c r="E47" s="11" t="s">
        <v>426</v>
      </c>
      <c r="F47" s="11" t="e">
        <f t="shared" si="6"/>
        <v>#NAME?</v>
      </c>
      <c r="G47" s="10" t="e">
        <f t="shared" si="7"/>
        <v>#NAME?</v>
      </c>
      <c r="I47" s="10">
        <v>38</v>
      </c>
      <c r="J47" s="2">
        <v>2.6388888888889801E-2</v>
      </c>
    </row>
    <row r="48" spans="1:10">
      <c r="A48" s="10" t="s">
        <v>448</v>
      </c>
      <c r="B48" s="11" t="s">
        <v>413</v>
      </c>
      <c r="C48" s="11" t="str">
        <f t="shared" si="4"/>
        <v>60m bb m</v>
      </c>
      <c r="D48" s="11" t="e">
        <f t="shared" si="5"/>
        <v>#NAME?</v>
      </c>
      <c r="E48" s="11" t="s">
        <v>203</v>
      </c>
      <c r="F48" s="11" t="e">
        <f t="shared" si="6"/>
        <v>#NAME?</v>
      </c>
      <c r="G48" s="10" t="e">
        <f t="shared" si="7"/>
        <v>#NAME?</v>
      </c>
      <c r="I48" s="10">
        <v>39</v>
      </c>
      <c r="J48" s="2">
        <v>2.7083333333334299E-2</v>
      </c>
    </row>
    <row r="49" spans="1:10">
      <c r="A49" s="10" t="s">
        <v>448</v>
      </c>
      <c r="B49" s="11" t="s">
        <v>412</v>
      </c>
      <c r="C49" s="11" t="str">
        <f t="shared" si="4"/>
        <v>3000m m</v>
      </c>
      <c r="D49" s="11" t="e">
        <f t="shared" si="5"/>
        <v>#NAME?</v>
      </c>
      <c r="E49" s="11" t="s">
        <v>417</v>
      </c>
      <c r="F49" s="11" t="e">
        <f t="shared" si="6"/>
        <v>#NAME?</v>
      </c>
      <c r="G49" s="10" t="e">
        <f t="shared" si="7"/>
        <v>#NAME?</v>
      </c>
      <c r="I49" s="10">
        <v>40</v>
      </c>
      <c r="J49" s="2">
        <v>2.77777777777788E-2</v>
      </c>
    </row>
    <row r="50" spans="1:10">
      <c r="A50" s="10" t="s">
        <v>448</v>
      </c>
      <c r="B50" s="11" t="s">
        <v>202</v>
      </c>
      <c r="C50" s="11" t="str">
        <f t="shared" si="4"/>
        <v xml:space="preserve"> 60m bb m</v>
      </c>
      <c r="D50" s="11" t="e">
        <f t="shared" si="5"/>
        <v>#NAME?</v>
      </c>
      <c r="E50" s="11" t="s">
        <v>203</v>
      </c>
      <c r="F50" s="11" t="e">
        <f t="shared" si="6"/>
        <v>#NAME?</v>
      </c>
      <c r="G50" s="10" t="e">
        <f t="shared" si="7"/>
        <v>#NAME?</v>
      </c>
      <c r="I50" s="10">
        <v>41</v>
      </c>
      <c r="J50" s="2">
        <v>2.8472222222223301E-2</v>
      </c>
    </row>
    <row r="51" spans="1:10">
      <c r="A51" s="10" t="s">
        <v>448</v>
      </c>
      <c r="B51" s="11" t="s">
        <v>93</v>
      </c>
      <c r="C51" s="11" t="str">
        <f t="shared" si="4"/>
        <v xml:space="preserve"> 800m m</v>
      </c>
      <c r="D51" s="11" t="e">
        <f t="shared" si="5"/>
        <v>#NAME?</v>
      </c>
      <c r="E51" s="11" t="s">
        <v>170</v>
      </c>
      <c r="F51" s="11" t="e">
        <f t="shared" si="6"/>
        <v>#NAME?</v>
      </c>
      <c r="G51" s="10" t="e">
        <f t="shared" si="7"/>
        <v>#NAME?</v>
      </c>
      <c r="I51" s="10">
        <v>42</v>
      </c>
      <c r="J51" s="2">
        <v>2.9166666666667802E-2</v>
      </c>
    </row>
    <row r="52" spans="1:10">
      <c r="A52" s="10" t="s">
        <v>567</v>
      </c>
      <c r="B52" s="11" t="s">
        <v>216</v>
      </c>
      <c r="C52" s="11" t="str">
        <f t="shared" si="4"/>
        <v xml:space="preserve"> 1000m v</v>
      </c>
      <c r="D52" s="11" t="e">
        <f t="shared" si="5"/>
        <v>#NAME?</v>
      </c>
      <c r="E52" s="11" t="s">
        <v>217</v>
      </c>
      <c r="F52" s="11" t="e">
        <f t="shared" si="6"/>
        <v>#NAME?</v>
      </c>
      <c r="G52" s="10" t="e">
        <f t="shared" si="7"/>
        <v>#NAME?</v>
      </c>
      <c r="I52" s="10">
        <v>43</v>
      </c>
      <c r="J52" s="2">
        <v>2.9861111111112299E-2</v>
      </c>
    </row>
    <row r="53" spans="1:10">
      <c r="A53" s="10" t="s">
        <v>567</v>
      </c>
      <c r="B53" s="11" t="s">
        <v>256</v>
      </c>
      <c r="C53" s="11" t="str">
        <f t="shared" si="4"/>
        <v xml:space="preserve"> 60m v</v>
      </c>
      <c r="D53" s="11" t="e">
        <f t="shared" si="5"/>
        <v>#NAME?</v>
      </c>
      <c r="E53" s="11" t="s">
        <v>431</v>
      </c>
      <c r="F53" s="11" t="e">
        <f t="shared" si="6"/>
        <v>#NAME?</v>
      </c>
      <c r="G53" s="10" t="e">
        <f t="shared" si="7"/>
        <v>#NAME?</v>
      </c>
      <c r="I53" s="10">
        <v>44</v>
      </c>
      <c r="J53" s="2">
        <v>3.05555555555568E-2</v>
      </c>
    </row>
    <row r="54" spans="1:10">
      <c r="A54" s="10" t="s">
        <v>567</v>
      </c>
      <c r="B54" s="11" t="s">
        <v>202</v>
      </c>
      <c r="C54" s="11" t="str">
        <f t="shared" si="4"/>
        <v xml:space="preserve"> 60m bb v</v>
      </c>
      <c r="D54" s="11" t="e">
        <f t="shared" si="5"/>
        <v>#NAME?</v>
      </c>
      <c r="E54" s="11" t="s">
        <v>203</v>
      </c>
      <c r="F54" s="11" t="e">
        <f t="shared" si="6"/>
        <v>#NAME?</v>
      </c>
      <c r="G54" s="10" t="e">
        <f t="shared" si="7"/>
        <v>#NAME?</v>
      </c>
      <c r="I54" s="10">
        <v>45</v>
      </c>
      <c r="J54" s="2">
        <v>3.1250000000001298E-2</v>
      </c>
    </row>
    <row r="55" spans="1:10">
      <c r="A55" s="10" t="s">
        <v>448</v>
      </c>
      <c r="B55" s="11" t="s">
        <v>403</v>
      </c>
      <c r="C55" s="11" t="str">
        <f t="shared" si="4"/>
        <v>60m bb.76 m</v>
      </c>
      <c r="D55" s="11" t="e">
        <f t="shared" si="5"/>
        <v>#NAME?</v>
      </c>
      <c r="E55" s="11" t="s">
        <v>191</v>
      </c>
      <c r="F55" s="11" t="e">
        <f t="shared" si="6"/>
        <v>#NAME?</v>
      </c>
      <c r="G55" s="10" t="e">
        <f t="shared" si="7"/>
        <v>#NAME?</v>
      </c>
      <c r="I55" s="10">
        <v>46</v>
      </c>
      <c r="J55" s="2">
        <v>3.1944444444445802E-2</v>
      </c>
    </row>
    <row r="56" spans="1:10">
      <c r="A56" s="10" t="s">
        <v>567</v>
      </c>
      <c r="B56" s="11" t="s">
        <v>403</v>
      </c>
      <c r="C56" s="11" t="str">
        <f t="shared" si="4"/>
        <v>60m bb.76 v</v>
      </c>
      <c r="D56" s="11" t="e">
        <f t="shared" si="5"/>
        <v>#NAME?</v>
      </c>
      <c r="E56" s="11" t="s">
        <v>191</v>
      </c>
      <c r="F56" s="11" t="e">
        <f t="shared" si="6"/>
        <v>#NAME?</v>
      </c>
      <c r="G56" s="10" t="e">
        <f t="shared" si="7"/>
        <v>#NAME?</v>
      </c>
      <c r="I56" s="10">
        <v>47</v>
      </c>
      <c r="J56" s="2">
        <v>3.2638888888890299E-2</v>
      </c>
    </row>
    <row r="57" spans="1:10">
      <c r="A57" s="10" t="s">
        <v>567</v>
      </c>
      <c r="B57" s="11" t="s">
        <v>239</v>
      </c>
      <c r="C57" s="11" t="str">
        <f t="shared" si="4"/>
        <v>60m bb.84 v</v>
      </c>
      <c r="D57" s="11" t="e">
        <f t="shared" si="5"/>
        <v>#NAME?</v>
      </c>
      <c r="F57" s="11" t="e">
        <f t="shared" si="6"/>
        <v>#NAME?</v>
      </c>
      <c r="G57" s="10" t="e">
        <f t="shared" si="7"/>
        <v>#NAME?</v>
      </c>
      <c r="I57" s="10">
        <v>48</v>
      </c>
      <c r="J57" s="2">
        <v>3.3333333333334797E-2</v>
      </c>
    </row>
    <row r="58" spans="1:10">
      <c r="A58" s="10" t="s">
        <v>567</v>
      </c>
      <c r="B58" s="11" t="s">
        <v>432</v>
      </c>
      <c r="C58" s="11" t="str">
        <f t="shared" si="4"/>
        <v>60m bb.914 v</v>
      </c>
      <c r="D58" s="11" t="e">
        <f t="shared" si="5"/>
        <v>#NAME?</v>
      </c>
      <c r="F58" s="11" t="e">
        <f t="shared" si="6"/>
        <v>#NAME?</v>
      </c>
      <c r="G58" s="10" t="e">
        <f t="shared" si="7"/>
        <v>#NAME?</v>
      </c>
      <c r="I58" s="10">
        <v>49</v>
      </c>
      <c r="J58" s="2">
        <v>3.4027777777779301E-2</v>
      </c>
    </row>
    <row r="59" spans="1:10">
      <c r="A59" s="10" t="s">
        <v>567</v>
      </c>
      <c r="B59" s="11" t="s">
        <v>557</v>
      </c>
      <c r="C59" s="11" t="str">
        <f t="shared" si="4"/>
        <v>60m bb.99 v</v>
      </c>
      <c r="D59" s="11" t="e">
        <f t="shared" si="5"/>
        <v>#NAME?</v>
      </c>
      <c r="E59" s="11" t="s">
        <v>232</v>
      </c>
      <c r="F59" s="11" t="e">
        <f t="shared" si="6"/>
        <v>#NAME?</v>
      </c>
      <c r="G59" s="10" t="e">
        <f t="shared" si="7"/>
        <v>#NAME?</v>
      </c>
      <c r="I59" s="10">
        <v>50</v>
      </c>
      <c r="J59" s="2">
        <v>3.4722222222223799E-2</v>
      </c>
    </row>
    <row r="60" spans="1:10">
      <c r="A60" s="10" t="s">
        <v>567</v>
      </c>
      <c r="B60" s="11" t="s">
        <v>424</v>
      </c>
      <c r="C60" s="11" t="str">
        <f t="shared" si="4"/>
        <v xml:space="preserve"> aukštis v</v>
      </c>
      <c r="D60" s="11" t="e">
        <f t="shared" si="5"/>
        <v>#NAME?</v>
      </c>
      <c r="E60" s="11" t="s">
        <v>168</v>
      </c>
      <c r="F60" s="11" t="e">
        <f t="shared" si="6"/>
        <v>#NAME?</v>
      </c>
      <c r="G60" s="10" t="e">
        <f t="shared" si="7"/>
        <v>#NAME?</v>
      </c>
      <c r="I60" s="10">
        <v>51</v>
      </c>
      <c r="J60" s="2">
        <v>3.5416666666668303E-2</v>
      </c>
    </row>
    <row r="61" spans="1:10">
      <c r="A61" s="10" t="s">
        <v>567</v>
      </c>
      <c r="B61" s="11" t="s">
        <v>212</v>
      </c>
      <c r="C61" s="11" t="str">
        <f t="shared" si="4"/>
        <v xml:space="preserve"> tolis v</v>
      </c>
      <c r="D61" s="11" t="e">
        <f t="shared" si="5"/>
        <v>#NAME?</v>
      </c>
      <c r="E61" s="11" t="s">
        <v>416</v>
      </c>
      <c r="F61" s="11" t="e">
        <f t="shared" si="6"/>
        <v>#NAME?</v>
      </c>
      <c r="G61" s="10" t="e">
        <f t="shared" si="7"/>
        <v>#NAME?</v>
      </c>
      <c r="I61" s="10">
        <v>52</v>
      </c>
      <c r="J61" s="2">
        <v>3.6111111111112801E-2</v>
      </c>
    </row>
    <row r="62" spans="1:10">
      <c r="A62" s="10" t="s">
        <v>567</v>
      </c>
      <c r="B62" s="11" t="s">
        <v>171</v>
      </c>
      <c r="C62" s="11" t="str">
        <f t="shared" si="4"/>
        <v xml:space="preserve"> rut v</v>
      </c>
      <c r="D62" s="11" t="e">
        <f t="shared" si="5"/>
        <v>#NAME?</v>
      </c>
      <c r="E62" s="11" t="s">
        <v>172</v>
      </c>
      <c r="F62" s="11" t="e">
        <f t="shared" si="6"/>
        <v>#NAME?</v>
      </c>
      <c r="G62" s="10" t="e">
        <f t="shared" si="7"/>
        <v>#NAME?</v>
      </c>
      <c r="I62" s="10">
        <v>53</v>
      </c>
      <c r="J62" s="2">
        <v>3.6805555555557298E-2</v>
      </c>
    </row>
    <row r="63" spans="1:10">
      <c r="A63" s="10" t="s">
        <v>567</v>
      </c>
      <c r="B63" s="11" t="s">
        <v>222</v>
      </c>
      <c r="C63" s="11" t="str">
        <f t="shared" si="4"/>
        <v xml:space="preserve"> kartis v</v>
      </c>
      <c r="D63" s="11" t="e">
        <f t="shared" si="5"/>
        <v>#NAME?</v>
      </c>
      <c r="E63" s="11" t="s">
        <v>421</v>
      </c>
      <c r="F63" s="11" t="e">
        <f t="shared" si="6"/>
        <v>#NAME?</v>
      </c>
      <c r="G63" s="10" t="e">
        <f t="shared" si="7"/>
        <v>#NAME?</v>
      </c>
      <c r="I63" s="10">
        <v>54</v>
      </c>
      <c r="J63" s="2">
        <v>3.7500000000001803E-2</v>
      </c>
    </row>
    <row r="64" spans="1:10">
      <c r="A64" s="10" t="s">
        <v>448</v>
      </c>
      <c r="B64" s="11" t="s">
        <v>171</v>
      </c>
      <c r="C64" s="11" t="str">
        <f t="shared" si="4"/>
        <v xml:space="preserve"> rut m</v>
      </c>
      <c r="D64" s="11" t="e">
        <f t="shared" si="5"/>
        <v>#NAME?</v>
      </c>
      <c r="E64" s="11" t="s">
        <v>172</v>
      </c>
      <c r="F64" s="11" t="e">
        <f t="shared" si="6"/>
        <v>#NAME?</v>
      </c>
      <c r="G64" s="10" t="e">
        <f t="shared" si="7"/>
        <v>#NAME?</v>
      </c>
      <c r="I64" s="10">
        <v>55</v>
      </c>
      <c r="J64" s="2">
        <v>3.81944444444463E-2</v>
      </c>
    </row>
    <row r="65" spans="1:10">
      <c r="A65" s="10" t="s">
        <v>448</v>
      </c>
      <c r="B65" s="11" t="s">
        <v>212</v>
      </c>
      <c r="C65" s="11" t="str">
        <f t="shared" si="4"/>
        <v xml:space="preserve"> tolis m</v>
      </c>
      <c r="D65" s="11" t="e">
        <f t="shared" si="5"/>
        <v>#NAME?</v>
      </c>
      <c r="E65" s="11" t="s">
        <v>416</v>
      </c>
      <c r="F65" s="11" t="e">
        <f t="shared" si="6"/>
        <v>#NAME?</v>
      </c>
      <c r="G65" s="10" t="e">
        <f t="shared" si="7"/>
        <v>#NAME?</v>
      </c>
      <c r="I65" s="10">
        <v>56</v>
      </c>
      <c r="J65" s="2">
        <v>3.8888888888890798E-2</v>
      </c>
    </row>
    <row r="66" spans="1:10">
      <c r="A66" s="10" t="s">
        <v>448</v>
      </c>
      <c r="B66" s="11" t="s">
        <v>424</v>
      </c>
      <c r="C66" s="11" t="str">
        <f t="shared" si="4"/>
        <v xml:space="preserve"> aukštis m</v>
      </c>
      <c r="D66" s="11" t="e">
        <f t="shared" si="5"/>
        <v>#NAME?</v>
      </c>
      <c r="E66" s="11" t="s">
        <v>168</v>
      </c>
      <c r="F66" s="11" t="e">
        <f t="shared" si="6"/>
        <v>#NAME?</v>
      </c>
      <c r="G66" s="10" t="e">
        <f t="shared" si="7"/>
        <v>#NAME?</v>
      </c>
      <c r="I66" s="10">
        <v>57</v>
      </c>
      <c r="J66" s="2">
        <v>3.9583333333335302E-2</v>
      </c>
    </row>
    <row r="67" spans="1:10">
      <c r="A67" s="10" t="s">
        <v>567</v>
      </c>
      <c r="B67" s="11" t="s">
        <v>199</v>
      </c>
      <c r="C67" s="11" t="str">
        <f t="shared" si="4"/>
        <v xml:space="preserve"> 60m bb.99 v</v>
      </c>
      <c r="D67" s="11" t="e">
        <f t="shared" si="5"/>
        <v>#NAME?</v>
      </c>
      <c r="E67" s="11" t="s">
        <v>200</v>
      </c>
      <c r="F67" s="11" t="e">
        <f t="shared" si="6"/>
        <v>#NAME?</v>
      </c>
      <c r="G67" s="10" t="e">
        <f t="shared" si="7"/>
        <v>#NAME?</v>
      </c>
      <c r="I67" s="10">
        <v>58</v>
      </c>
      <c r="J67" s="2">
        <v>4.02777777777798E-2</v>
      </c>
    </row>
    <row r="68" spans="1:10">
      <c r="C68" s="11" t="str">
        <f t="shared" si="4"/>
        <v xml:space="preserve"> </v>
      </c>
      <c r="D68" s="11" t="str">
        <f t="shared" si="5"/>
        <v xml:space="preserve">  </v>
      </c>
      <c r="F68" s="11" t="str">
        <f t="shared" si="6"/>
        <v xml:space="preserve"> </v>
      </c>
      <c r="G68" s="10" t="str">
        <f t="shared" si="7"/>
        <v xml:space="preserve"> </v>
      </c>
      <c r="I68" s="10">
        <v>59</v>
      </c>
      <c r="J68" s="2">
        <v>4.0972222222224297E-2</v>
      </c>
    </row>
    <row r="69" spans="1:10">
      <c r="B69" s="11" t="s">
        <v>188</v>
      </c>
      <c r="C69" s="11" t="str">
        <f t="shared" si="4"/>
        <v xml:space="preserve">at </v>
      </c>
      <c r="D69" s="11" t="str">
        <f t="shared" si="5"/>
        <v xml:space="preserve">Varžybų atidarymas  </v>
      </c>
      <c r="E69" s="11" t="s">
        <v>189</v>
      </c>
      <c r="F69" s="11" t="str">
        <f t="shared" si="6"/>
        <v xml:space="preserve"> </v>
      </c>
      <c r="G69" s="10" t="str">
        <f t="shared" si="7"/>
        <v xml:space="preserve"> </v>
      </c>
      <c r="I69" s="10">
        <v>60</v>
      </c>
      <c r="J69" s="2">
        <v>4.1666666666668802E-2</v>
      </c>
    </row>
    <row r="70" spans="1:10">
      <c r="B70" s="10" t="s">
        <v>236</v>
      </c>
      <c r="C70" s="11">
        <v>1</v>
      </c>
      <c r="D70" s="11" t="s">
        <v>237</v>
      </c>
      <c r="I70" s="10">
        <v>61</v>
      </c>
      <c r="J70" s="2">
        <v>4.2361111111113299E-2</v>
      </c>
    </row>
    <row r="71" spans="1:10">
      <c r="C71" s="11">
        <v>2</v>
      </c>
      <c r="D71" s="11" t="s">
        <v>430</v>
      </c>
      <c r="I71" s="10">
        <v>62</v>
      </c>
      <c r="J71" s="2">
        <v>4.3055555555557803E-2</v>
      </c>
    </row>
    <row r="72" spans="1:10">
      <c r="C72" s="11">
        <v>3</v>
      </c>
      <c r="D72" s="11" t="s">
        <v>230</v>
      </c>
      <c r="I72" s="10">
        <v>63</v>
      </c>
      <c r="J72" s="2">
        <v>4.3750000000002301E-2</v>
      </c>
    </row>
    <row r="73" spans="1:10">
      <c r="C73" s="11">
        <v>4</v>
      </c>
      <c r="D73" s="11" t="s">
        <v>422</v>
      </c>
      <c r="I73" s="10">
        <v>64</v>
      </c>
      <c r="J73" s="2">
        <v>4.4444444444446798E-2</v>
      </c>
    </row>
    <row r="74" spans="1:10">
      <c r="C74" s="11">
        <v>5</v>
      </c>
      <c r="D74" s="11" t="s">
        <v>226</v>
      </c>
      <c r="I74" s="10">
        <v>65</v>
      </c>
      <c r="J74" s="2">
        <v>4.5138888888891303E-2</v>
      </c>
    </row>
    <row r="75" spans="1:10">
      <c r="C75" s="11">
        <v>6</v>
      </c>
      <c r="D75" s="11" t="s">
        <v>169</v>
      </c>
      <c r="I75" s="10">
        <v>66</v>
      </c>
      <c r="J75" s="2">
        <v>4.58333333333358E-2</v>
      </c>
    </row>
    <row r="76" spans="1:10">
      <c r="C76" s="11">
        <v>7</v>
      </c>
      <c r="D76" s="11" t="s">
        <v>221</v>
      </c>
      <c r="I76" s="10">
        <v>67</v>
      </c>
      <c r="J76" s="2">
        <v>4.6527777777780298E-2</v>
      </c>
    </row>
    <row r="77" spans="1:10">
      <c r="C77" s="11">
        <v>8</v>
      </c>
      <c r="D77" s="11" t="s">
        <v>91</v>
      </c>
      <c r="I77" s="10">
        <v>68</v>
      </c>
      <c r="J77" s="2">
        <v>4.7222222222224802E-2</v>
      </c>
    </row>
    <row r="78" spans="1:10">
      <c r="C78" s="11">
        <v>9</v>
      </c>
      <c r="D78" s="11" t="s">
        <v>209</v>
      </c>
      <c r="I78" s="10">
        <v>69</v>
      </c>
      <c r="J78" s="2">
        <v>4.79166666666693E-2</v>
      </c>
    </row>
    <row r="79" spans="1:10">
      <c r="C79" s="11">
        <v>10</v>
      </c>
      <c r="D79" s="11" t="s">
        <v>253</v>
      </c>
      <c r="I79" s="10">
        <v>70</v>
      </c>
      <c r="J79" s="2">
        <v>4.8611111111113797E-2</v>
      </c>
    </row>
    <row r="80" spans="1:10">
      <c r="C80" s="11">
        <v>11</v>
      </c>
      <c r="D80" s="11" t="s">
        <v>196</v>
      </c>
      <c r="I80" s="10">
        <v>71</v>
      </c>
      <c r="J80" s="2">
        <v>4.9305555555558302E-2</v>
      </c>
    </row>
    <row r="81" spans="3:10">
      <c r="C81" s="11">
        <v>12</v>
      </c>
      <c r="D81" s="11" t="s">
        <v>243</v>
      </c>
      <c r="I81" s="10">
        <v>72</v>
      </c>
      <c r="J81" s="2">
        <v>5.0000000000002799E-2</v>
      </c>
    </row>
    <row r="82" spans="3:10">
      <c r="C82" s="11">
        <v>13</v>
      </c>
      <c r="D82" s="11" t="s">
        <v>184</v>
      </c>
      <c r="I82" s="10">
        <v>73</v>
      </c>
      <c r="J82" s="2">
        <v>5.0694444444447297E-2</v>
      </c>
    </row>
    <row r="83" spans="3:10">
      <c r="C83" s="19" t="s">
        <v>396</v>
      </c>
      <c r="D83" s="11" t="s">
        <v>233</v>
      </c>
      <c r="I83" s="10">
        <v>74</v>
      </c>
      <c r="J83" s="2">
        <v>5.1388888888891801E-2</v>
      </c>
    </row>
    <row r="84" spans="3:10">
      <c r="C84" s="19" t="s">
        <v>392</v>
      </c>
      <c r="D84" s="11" t="s">
        <v>427</v>
      </c>
      <c r="I84" s="10">
        <v>75</v>
      </c>
      <c r="J84" s="2">
        <v>5.2083333333336299E-2</v>
      </c>
    </row>
    <row r="85" spans="3:10">
      <c r="C85" s="19" t="s">
        <v>436</v>
      </c>
      <c r="D85" s="11" t="s">
        <v>228</v>
      </c>
      <c r="I85" s="10">
        <v>76</v>
      </c>
      <c r="J85" s="2">
        <v>5.2777777777780803E-2</v>
      </c>
    </row>
    <row r="86" spans="3:10">
      <c r="C86" s="19" t="s">
        <v>418</v>
      </c>
      <c r="D86" s="11" t="s">
        <v>419</v>
      </c>
      <c r="I86" s="10">
        <v>77</v>
      </c>
      <c r="J86" s="2">
        <v>5.34722222222253E-2</v>
      </c>
    </row>
    <row r="87" spans="3:10">
      <c r="C87" s="19" t="s">
        <v>224</v>
      </c>
      <c r="D87" s="11" t="s">
        <v>225</v>
      </c>
      <c r="I87" s="10">
        <v>78</v>
      </c>
      <c r="J87" s="2">
        <v>5.4166666666669798E-2</v>
      </c>
    </row>
    <row r="88" spans="3:10">
      <c r="C88" s="19" t="s">
        <v>94</v>
      </c>
      <c r="D88" s="11" t="s">
        <v>95</v>
      </c>
      <c r="I88" s="10">
        <v>79</v>
      </c>
      <c r="J88" s="2">
        <v>5.4861111111114302E-2</v>
      </c>
    </row>
    <row r="89" spans="3:10">
      <c r="C89" s="19" t="s">
        <v>164</v>
      </c>
      <c r="D89" s="11" t="s">
        <v>218</v>
      </c>
      <c r="I89" s="10">
        <v>80</v>
      </c>
      <c r="J89" s="2">
        <v>5.55555555555588E-2</v>
      </c>
    </row>
    <row r="90" spans="3:10">
      <c r="C90" s="11">
        <v>14</v>
      </c>
      <c r="D90" s="11" t="s">
        <v>88</v>
      </c>
      <c r="I90" s="10">
        <v>81</v>
      </c>
      <c r="J90" s="2">
        <v>5.6250000000003297E-2</v>
      </c>
    </row>
    <row r="91" spans="3:10">
      <c r="C91" s="11">
        <v>15</v>
      </c>
      <c r="D91" s="11" t="s">
        <v>204</v>
      </c>
      <c r="I91" s="10">
        <v>82</v>
      </c>
      <c r="J91" s="2">
        <v>5.6944444444447802E-2</v>
      </c>
    </row>
    <row r="92" spans="3:10">
      <c r="C92" s="19" t="s">
        <v>247</v>
      </c>
      <c r="D92" s="11" t="s">
        <v>248</v>
      </c>
      <c r="I92" s="10">
        <v>83</v>
      </c>
      <c r="J92" s="2">
        <v>5.7638888888892299E-2</v>
      </c>
    </row>
    <row r="93" spans="3:10">
      <c r="C93" s="19" t="s">
        <v>192</v>
      </c>
      <c r="D93" s="11" t="s">
        <v>193</v>
      </c>
      <c r="I93" s="10">
        <v>84</v>
      </c>
      <c r="J93" s="2">
        <v>5.8333333333336797E-2</v>
      </c>
    </row>
    <row r="94" spans="3:10">
      <c r="I94" s="10">
        <v>85</v>
      </c>
      <c r="J94" s="2">
        <v>5.9027777777781301E-2</v>
      </c>
    </row>
    <row r="107" spans="2:3">
      <c r="B107" s="11" t="s">
        <v>413</v>
      </c>
      <c r="C107" s="2">
        <v>3.4722222222222199E-3</v>
      </c>
    </row>
    <row r="108" spans="2:3">
      <c r="B108" s="11" t="s">
        <v>395</v>
      </c>
      <c r="C108" s="2">
        <v>2.0833333333333298E-3</v>
      </c>
    </row>
    <row r="109" spans="2:3">
      <c r="B109" s="11" t="s">
        <v>397</v>
      </c>
      <c r="C109" s="2">
        <v>2.0833333333333298E-3</v>
      </c>
    </row>
    <row r="110" spans="2:3">
      <c r="B110" s="11" t="s">
        <v>394</v>
      </c>
      <c r="C110" s="2">
        <v>2.7777777777777801E-3</v>
      </c>
    </row>
    <row r="111" spans="2:3">
      <c r="B111" s="11" t="s">
        <v>433</v>
      </c>
      <c r="C111" s="2">
        <v>2.7777777777777801E-3</v>
      </c>
    </row>
    <row r="112" spans="2:3">
      <c r="B112" s="11" t="s">
        <v>408</v>
      </c>
      <c r="C112" s="2">
        <v>3.4722222222222199E-3</v>
      </c>
    </row>
    <row r="113" spans="2:3">
      <c r="B113" s="11" t="s">
        <v>405</v>
      </c>
      <c r="C113" s="2">
        <v>4.1666666666666701E-3</v>
      </c>
    </row>
    <row r="114" spans="2:3">
      <c r="B114" s="11" t="s">
        <v>411</v>
      </c>
      <c r="C114" s="2">
        <v>4.8611111111111103E-3</v>
      </c>
    </row>
    <row r="115" spans="2:3">
      <c r="B115" s="11" t="s">
        <v>414</v>
      </c>
      <c r="C115" s="2">
        <v>5.5555555555555601E-3</v>
      </c>
    </row>
    <row r="116" spans="2:3">
      <c r="B116" s="11" t="s">
        <v>210</v>
      </c>
      <c r="C116" s="2">
        <v>6.9444444444444397E-3</v>
      </c>
    </row>
    <row r="117" spans="2:3">
      <c r="B117" s="11" t="s">
        <v>412</v>
      </c>
      <c r="C117" s="2">
        <v>1.0416666666666701E-2</v>
      </c>
    </row>
    <row r="118" spans="2:3">
      <c r="B118" s="11" t="s">
        <v>197</v>
      </c>
      <c r="C118" s="2">
        <v>1.7361111111111101E-2</v>
      </c>
    </row>
    <row r="119" spans="2:3">
      <c r="B119" s="11" t="s">
        <v>557</v>
      </c>
      <c r="C119" s="2">
        <v>3.4722222222222199E-3</v>
      </c>
    </row>
  </sheetData>
  <phoneticPr fontId="13" type="noConversion"/>
  <pageMargins left="1" right="1" top="0.57361111111111107" bottom="0.57361111111111107" header="0" footer="0"/>
  <headerFooter alignWithMargins="0">
    <oddHeader>&amp;L&amp;C&amp;R</oddHeader>
    <oddFooter>&amp;L&amp;C&amp;R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4"/>
  <sheetViews>
    <sheetView zoomScaleSheetLayoutView="1" workbookViewId="0">
      <pane ySplit="1" topLeftCell="A2" activePane="bottomLeft" state="frozen"/>
      <selection activeCell="A2" sqref="A2"/>
      <selection pane="bottomLeft" activeCell="A2" sqref="A2"/>
    </sheetView>
  </sheetViews>
  <sheetFormatPr defaultColWidth="11.42578125" defaultRowHeight="15"/>
  <cols>
    <col min="1" max="1" width="10.42578125" style="11" customWidth="1"/>
    <col min="2" max="2" width="8.28515625" style="11" customWidth="1"/>
    <col min="3" max="3" width="5.140625" style="11" customWidth="1"/>
    <col min="4" max="4" width="8.140625" style="10" customWidth="1"/>
    <col min="5" max="5" width="8.85546875" style="10" customWidth="1"/>
    <col min="6" max="6" width="5.140625" style="80" customWidth="1"/>
    <col min="7" max="7" width="8.42578125" style="11" customWidth="1"/>
    <col min="8" max="8" width="7.7109375" style="11" customWidth="1"/>
    <col min="9" max="9" width="4.85546875" style="10" customWidth="1"/>
    <col min="10" max="10" width="12.28515625" style="19" customWidth="1"/>
    <col min="11" max="11" width="12.28515625" style="83" customWidth="1"/>
    <col min="12" max="13" width="12.28515625" style="11" customWidth="1"/>
    <col min="14" max="17" width="11.42578125" style="13"/>
    <col min="18" max="16384" width="11.42578125" style="11"/>
  </cols>
  <sheetData>
    <row r="1" spans="1:17">
      <c r="A1" s="85" t="s">
        <v>400</v>
      </c>
      <c r="B1" s="85" t="s">
        <v>295</v>
      </c>
      <c r="C1" s="85" t="s">
        <v>296</v>
      </c>
      <c r="D1" s="81" t="s">
        <v>399</v>
      </c>
      <c r="E1" s="79" t="s">
        <v>559</v>
      </c>
      <c r="F1" s="86" t="s">
        <v>296</v>
      </c>
      <c r="G1" s="85" t="s">
        <v>297</v>
      </c>
      <c r="H1" s="85" t="s">
        <v>298</v>
      </c>
      <c r="I1" s="82" t="s">
        <v>558</v>
      </c>
      <c r="J1" s="84" t="s">
        <v>299</v>
      </c>
      <c r="K1" s="87" t="s">
        <v>115</v>
      </c>
      <c r="L1" s="84" t="s">
        <v>562</v>
      </c>
      <c r="M1" s="84" t="s">
        <v>565</v>
      </c>
      <c r="N1" s="4">
        <v>1</v>
      </c>
      <c r="O1" s="4">
        <v>2</v>
      </c>
      <c r="P1" s="4">
        <v>3</v>
      </c>
      <c r="Q1" s="4">
        <v>4</v>
      </c>
    </row>
    <row r="2" spans="1:17">
      <c r="B2" s="10"/>
      <c r="C2" s="80">
        <f t="shared" ref="C2:C33" ca="1" si="0">RAND()</f>
        <v>0.94504922899494237</v>
      </c>
      <c r="D2" s="10" t="s">
        <v>567</v>
      </c>
      <c r="E2" s="10">
        <v>8</v>
      </c>
      <c r="F2" s="80">
        <f t="shared" ref="F2:F33" ca="1" si="1">RAND()</f>
        <v>0.57224082634669304</v>
      </c>
      <c r="I2" s="10" t="str">
        <f t="shared" ref="I2:I65" si="2">IF(ISBLANK(E2)," ",CONCATENATE(D2,E2))</f>
        <v>v8</v>
      </c>
      <c r="J2" s="19" t="e">
        <f t="shared" ref="J2:J65" si="3">IF(ISBLANK(E2)," ",VLOOKUP(I2,id,2,FALSE))</f>
        <v>#NAME?</v>
      </c>
      <c r="K2" s="83" t="e">
        <f t="shared" ref="K2:K65" si="4">IF(ISBLANK(E2)," ",VLOOKUP(I2,id,3,FALSE))</f>
        <v>#NAME?</v>
      </c>
      <c r="L2" s="13" t="e">
        <f t="shared" ref="L2:L65" si="5">IF(ISBLANK(E2)," ",VLOOKUP(I2,id,4,FALSE))</f>
        <v>#NAME?</v>
      </c>
      <c r="M2" s="13" t="e">
        <f>IF(ISBLANK(E2)," ",VLOOKUP(I2,id,7,FALSE))</f>
        <v>#NAME?</v>
      </c>
    </row>
    <row r="3" spans="1:17">
      <c r="B3" s="10"/>
      <c r="C3" s="80">
        <f t="shared" ca="1" si="0"/>
        <v>0.74882519026204641</v>
      </c>
      <c r="F3" s="80">
        <f t="shared" ca="1" si="1"/>
        <v>0.29278383243247319</v>
      </c>
      <c r="I3" s="10" t="str">
        <f t="shared" si="2"/>
        <v xml:space="preserve"> </v>
      </c>
      <c r="J3" s="19" t="str">
        <f t="shared" si="3"/>
        <v xml:space="preserve"> </v>
      </c>
      <c r="K3" s="83" t="str">
        <f t="shared" si="4"/>
        <v xml:space="preserve"> </v>
      </c>
      <c r="L3" s="13" t="str">
        <f t="shared" si="5"/>
        <v xml:space="preserve"> </v>
      </c>
      <c r="M3" s="13" t="str">
        <f t="shared" ref="M3:M66" si="6">IF(ISBLANK(E3)," ",VLOOKUP(I3,id,5,FALSE))</f>
        <v xml:space="preserve"> </v>
      </c>
    </row>
    <row r="4" spans="1:17">
      <c r="B4" s="10"/>
      <c r="C4" s="80">
        <f t="shared" ca="1" si="0"/>
        <v>6.6666044402526214E-2</v>
      </c>
      <c r="F4" s="80">
        <f t="shared" ca="1" si="1"/>
        <v>0.8172025402782791</v>
      </c>
      <c r="I4" s="10" t="str">
        <f t="shared" si="2"/>
        <v xml:space="preserve"> </v>
      </c>
      <c r="J4" s="19" t="str">
        <f t="shared" si="3"/>
        <v xml:space="preserve"> </v>
      </c>
      <c r="K4" s="83" t="str">
        <f t="shared" si="4"/>
        <v xml:space="preserve"> </v>
      </c>
      <c r="L4" s="13" t="str">
        <f t="shared" si="5"/>
        <v xml:space="preserve"> </v>
      </c>
      <c r="M4" s="13" t="str">
        <f t="shared" si="6"/>
        <v xml:space="preserve"> </v>
      </c>
    </row>
    <row r="5" spans="1:17">
      <c r="B5" s="10"/>
      <c r="C5" s="80">
        <f t="shared" ca="1" si="0"/>
        <v>0.31537524545363305</v>
      </c>
      <c r="F5" s="80">
        <f t="shared" ca="1" si="1"/>
        <v>0.98595762058204905</v>
      </c>
      <c r="I5" s="10" t="str">
        <f t="shared" si="2"/>
        <v xml:space="preserve"> </v>
      </c>
      <c r="J5" s="19" t="str">
        <f t="shared" si="3"/>
        <v xml:space="preserve"> </v>
      </c>
      <c r="K5" s="83" t="str">
        <f t="shared" si="4"/>
        <v xml:space="preserve"> </v>
      </c>
      <c r="L5" s="13" t="str">
        <f t="shared" si="5"/>
        <v xml:space="preserve"> </v>
      </c>
      <c r="M5" s="13" t="str">
        <f t="shared" si="6"/>
        <v xml:space="preserve"> </v>
      </c>
    </row>
    <row r="6" spans="1:17">
      <c r="B6" s="10"/>
      <c r="C6" s="80">
        <f t="shared" ca="1" si="0"/>
        <v>0.55868079686061045</v>
      </c>
      <c r="F6" s="80">
        <f t="shared" ca="1" si="1"/>
        <v>0.20317305781877104</v>
      </c>
      <c r="I6" s="10" t="str">
        <f t="shared" si="2"/>
        <v xml:space="preserve"> </v>
      </c>
      <c r="J6" s="19" t="str">
        <f t="shared" si="3"/>
        <v xml:space="preserve"> </v>
      </c>
      <c r="K6" s="83" t="str">
        <f t="shared" si="4"/>
        <v xml:space="preserve"> </v>
      </c>
      <c r="L6" s="13" t="str">
        <f t="shared" si="5"/>
        <v xml:space="preserve"> </v>
      </c>
      <c r="M6" s="13" t="str">
        <f t="shared" si="6"/>
        <v xml:space="preserve"> </v>
      </c>
    </row>
    <row r="7" spans="1:17">
      <c r="B7" s="10"/>
      <c r="C7" s="80">
        <f t="shared" ca="1" si="0"/>
        <v>0.69641745733487148</v>
      </c>
      <c r="F7" s="80">
        <f t="shared" ca="1" si="1"/>
        <v>5.956230645302274E-2</v>
      </c>
      <c r="I7" s="10" t="str">
        <f t="shared" si="2"/>
        <v xml:space="preserve"> </v>
      </c>
      <c r="J7" s="19" t="str">
        <f t="shared" si="3"/>
        <v xml:space="preserve"> </v>
      </c>
      <c r="K7" s="83" t="str">
        <f t="shared" si="4"/>
        <v xml:space="preserve"> </v>
      </c>
      <c r="L7" s="13" t="str">
        <f t="shared" si="5"/>
        <v xml:space="preserve"> </v>
      </c>
      <c r="M7" s="13" t="str">
        <f t="shared" si="6"/>
        <v xml:space="preserve"> </v>
      </c>
    </row>
    <row r="8" spans="1:17">
      <c r="B8" s="10"/>
      <c r="C8" s="80">
        <f t="shared" ca="1" si="0"/>
        <v>0.87023482097761518</v>
      </c>
      <c r="F8" s="80">
        <f t="shared" ca="1" si="1"/>
        <v>0.62559334624014307</v>
      </c>
      <c r="I8" s="10" t="str">
        <f t="shared" si="2"/>
        <v xml:space="preserve"> </v>
      </c>
      <c r="J8" s="19" t="str">
        <f t="shared" si="3"/>
        <v xml:space="preserve"> </v>
      </c>
      <c r="K8" s="83" t="str">
        <f t="shared" si="4"/>
        <v xml:space="preserve"> </v>
      </c>
      <c r="L8" s="13" t="str">
        <f t="shared" si="5"/>
        <v xml:space="preserve"> </v>
      </c>
      <c r="M8" s="13" t="str">
        <f t="shared" si="6"/>
        <v xml:space="preserve"> </v>
      </c>
    </row>
    <row r="9" spans="1:17">
      <c r="B9" s="10"/>
      <c r="C9" s="80">
        <f t="shared" ca="1" si="0"/>
        <v>0.71563108503535622</v>
      </c>
      <c r="F9" s="80">
        <f t="shared" ca="1" si="1"/>
        <v>0.15766333021440515</v>
      </c>
      <c r="I9" s="10" t="str">
        <f t="shared" si="2"/>
        <v xml:space="preserve"> </v>
      </c>
      <c r="J9" s="19" t="str">
        <f t="shared" si="3"/>
        <v xml:space="preserve"> </v>
      </c>
      <c r="K9" s="83" t="str">
        <f t="shared" si="4"/>
        <v xml:space="preserve"> </v>
      </c>
      <c r="L9" s="13" t="str">
        <f t="shared" si="5"/>
        <v xml:space="preserve"> </v>
      </c>
      <c r="M9" s="13" t="str">
        <f t="shared" si="6"/>
        <v xml:space="preserve"> </v>
      </c>
    </row>
    <row r="10" spans="1:17">
      <c r="B10" s="10"/>
      <c r="C10" s="80">
        <f t="shared" ca="1" si="0"/>
        <v>0.32044672593974799</v>
      </c>
      <c r="F10" s="80">
        <f t="shared" ca="1" si="1"/>
        <v>2.7525970116585308E-2</v>
      </c>
      <c r="I10" s="10" t="str">
        <f t="shared" si="2"/>
        <v xml:space="preserve"> </v>
      </c>
      <c r="J10" s="19" t="str">
        <f t="shared" si="3"/>
        <v xml:space="preserve"> </v>
      </c>
      <c r="K10" s="83" t="str">
        <f t="shared" si="4"/>
        <v xml:space="preserve"> </v>
      </c>
      <c r="L10" s="13" t="str">
        <f t="shared" si="5"/>
        <v xml:space="preserve"> </v>
      </c>
      <c r="M10" s="13" t="str">
        <f t="shared" si="6"/>
        <v xml:space="preserve"> </v>
      </c>
    </row>
    <row r="11" spans="1:17">
      <c r="B11" s="10"/>
      <c r="C11" s="80">
        <f t="shared" ca="1" si="0"/>
        <v>4.4444822439131948E-2</v>
      </c>
      <c r="F11" s="80">
        <f t="shared" ca="1" si="1"/>
        <v>0.72495698283297394</v>
      </c>
      <c r="I11" s="10" t="str">
        <f t="shared" si="2"/>
        <v xml:space="preserve"> </v>
      </c>
      <c r="J11" s="19" t="str">
        <f t="shared" si="3"/>
        <v xml:space="preserve"> </v>
      </c>
      <c r="K11" s="83" t="str">
        <f t="shared" si="4"/>
        <v xml:space="preserve"> </v>
      </c>
      <c r="L11" s="13" t="str">
        <f t="shared" si="5"/>
        <v xml:space="preserve"> </v>
      </c>
      <c r="M11" s="13" t="str">
        <f t="shared" si="6"/>
        <v xml:space="preserve"> </v>
      </c>
    </row>
    <row r="12" spans="1:17">
      <c r="B12" s="10"/>
      <c r="C12" s="80">
        <f t="shared" ca="1" si="0"/>
        <v>5.265193839704263E-2</v>
      </c>
      <c r="F12" s="80">
        <f t="shared" ca="1" si="1"/>
        <v>0.51721468998954523</v>
      </c>
      <c r="I12" s="10" t="str">
        <f t="shared" si="2"/>
        <v xml:space="preserve"> </v>
      </c>
      <c r="J12" s="19" t="str">
        <f t="shared" si="3"/>
        <v xml:space="preserve"> </v>
      </c>
      <c r="K12" s="83" t="str">
        <f t="shared" si="4"/>
        <v xml:space="preserve"> </v>
      </c>
      <c r="L12" s="13" t="str">
        <f t="shared" si="5"/>
        <v xml:space="preserve"> </v>
      </c>
      <c r="M12" s="13" t="str">
        <f t="shared" si="6"/>
        <v xml:space="preserve"> </v>
      </c>
    </row>
    <row r="13" spans="1:17">
      <c r="B13" s="10"/>
      <c r="C13" s="80">
        <f t="shared" ca="1" si="0"/>
        <v>0.31932297948716892</v>
      </c>
      <c r="F13" s="80">
        <f t="shared" ca="1" si="1"/>
        <v>0.37689416799771447</v>
      </c>
      <c r="I13" s="10" t="str">
        <f t="shared" si="2"/>
        <v xml:space="preserve"> </v>
      </c>
      <c r="J13" s="19" t="str">
        <f t="shared" si="3"/>
        <v xml:space="preserve"> </v>
      </c>
      <c r="K13" s="83" t="str">
        <f t="shared" si="4"/>
        <v xml:space="preserve"> </v>
      </c>
      <c r="L13" s="13" t="str">
        <f t="shared" si="5"/>
        <v xml:space="preserve"> </v>
      </c>
      <c r="M13" s="13" t="str">
        <f t="shared" si="6"/>
        <v xml:space="preserve"> </v>
      </c>
    </row>
    <row r="14" spans="1:17">
      <c r="B14" s="10"/>
      <c r="C14" s="80">
        <f t="shared" ca="1" si="0"/>
        <v>0.4590566982105132</v>
      </c>
      <c r="F14" s="80">
        <f t="shared" ca="1" si="1"/>
        <v>0.3408457216872236</v>
      </c>
      <c r="I14" s="10" t="str">
        <f t="shared" si="2"/>
        <v xml:space="preserve"> </v>
      </c>
      <c r="J14" s="19" t="str">
        <f t="shared" si="3"/>
        <v xml:space="preserve"> </v>
      </c>
      <c r="K14" s="83" t="str">
        <f t="shared" si="4"/>
        <v xml:space="preserve"> </v>
      </c>
      <c r="L14" s="13" t="str">
        <f t="shared" si="5"/>
        <v xml:space="preserve"> </v>
      </c>
      <c r="M14" s="13" t="str">
        <f t="shared" si="6"/>
        <v xml:space="preserve"> </v>
      </c>
    </row>
    <row r="15" spans="1:17">
      <c r="B15" s="10"/>
      <c r="C15" s="80">
        <f t="shared" ca="1" si="0"/>
        <v>6.0874752986362024E-2</v>
      </c>
      <c r="F15" s="80">
        <f t="shared" ca="1" si="1"/>
        <v>0.39043481587344586</v>
      </c>
      <c r="I15" s="10" t="str">
        <f t="shared" si="2"/>
        <v xml:space="preserve"> </v>
      </c>
      <c r="J15" s="19" t="str">
        <f t="shared" si="3"/>
        <v xml:space="preserve"> </v>
      </c>
      <c r="K15" s="83" t="str">
        <f t="shared" si="4"/>
        <v xml:space="preserve"> </v>
      </c>
      <c r="L15" s="13" t="str">
        <f t="shared" si="5"/>
        <v xml:space="preserve"> </v>
      </c>
      <c r="M15" s="13" t="str">
        <f t="shared" si="6"/>
        <v xml:space="preserve"> </v>
      </c>
    </row>
    <row r="16" spans="1:17">
      <c r="B16" s="10"/>
      <c r="C16" s="80">
        <f t="shared" ca="1" si="0"/>
        <v>0.6989143326696593</v>
      </c>
      <c r="F16" s="80">
        <f t="shared" ca="1" si="1"/>
        <v>0.74449528346304983</v>
      </c>
      <c r="I16" s="10" t="str">
        <f t="shared" si="2"/>
        <v xml:space="preserve"> </v>
      </c>
      <c r="J16" s="19" t="str">
        <f t="shared" si="3"/>
        <v xml:space="preserve"> </v>
      </c>
      <c r="K16" s="83" t="str">
        <f t="shared" si="4"/>
        <v xml:space="preserve"> </v>
      </c>
      <c r="L16" s="13" t="str">
        <f t="shared" si="5"/>
        <v xml:space="preserve"> </v>
      </c>
      <c r="M16" s="13" t="str">
        <f t="shared" si="6"/>
        <v xml:space="preserve"> </v>
      </c>
    </row>
    <row r="17" spans="2:13">
      <c r="B17" s="10"/>
      <c r="C17" s="80">
        <f t="shared" ca="1" si="0"/>
        <v>0.28694492816313177</v>
      </c>
      <c r="F17" s="80">
        <f t="shared" ca="1" si="1"/>
        <v>0.84248957410547332</v>
      </c>
      <c r="I17" s="10" t="str">
        <f t="shared" si="2"/>
        <v xml:space="preserve"> </v>
      </c>
      <c r="J17" s="19" t="str">
        <f t="shared" si="3"/>
        <v xml:space="preserve"> </v>
      </c>
      <c r="K17" s="83" t="str">
        <f t="shared" si="4"/>
        <v xml:space="preserve"> </v>
      </c>
      <c r="L17" s="13" t="str">
        <f t="shared" si="5"/>
        <v xml:space="preserve"> </v>
      </c>
      <c r="M17" s="13" t="str">
        <f t="shared" si="6"/>
        <v xml:space="preserve"> </v>
      </c>
    </row>
    <row r="18" spans="2:13">
      <c r="B18" s="10"/>
      <c r="C18" s="80">
        <f t="shared" ca="1" si="0"/>
        <v>0.97026766464130809</v>
      </c>
      <c r="F18" s="80">
        <f t="shared" ca="1" si="1"/>
        <v>0.38689400290612053</v>
      </c>
      <c r="I18" s="10" t="str">
        <f t="shared" si="2"/>
        <v xml:space="preserve"> </v>
      </c>
      <c r="J18" s="19" t="str">
        <f t="shared" si="3"/>
        <v xml:space="preserve"> </v>
      </c>
      <c r="K18" s="83" t="str">
        <f t="shared" si="4"/>
        <v xml:space="preserve"> </v>
      </c>
      <c r="L18" s="13" t="str">
        <f t="shared" si="5"/>
        <v xml:space="preserve"> </v>
      </c>
      <c r="M18" s="13" t="str">
        <f t="shared" si="6"/>
        <v xml:space="preserve"> </v>
      </c>
    </row>
    <row r="19" spans="2:13">
      <c r="B19" s="10"/>
      <c r="C19" s="80">
        <f t="shared" ca="1" si="0"/>
        <v>0.2265602230584034</v>
      </c>
      <c r="F19" s="80">
        <f t="shared" ca="1" si="1"/>
        <v>0.54344299141663244</v>
      </c>
      <c r="I19" s="10" t="str">
        <f t="shared" si="2"/>
        <v xml:space="preserve"> </v>
      </c>
      <c r="J19" s="19" t="str">
        <f t="shared" si="3"/>
        <v xml:space="preserve"> </v>
      </c>
      <c r="K19" s="83" t="str">
        <f t="shared" si="4"/>
        <v xml:space="preserve"> </v>
      </c>
      <c r="L19" s="13" t="str">
        <f t="shared" si="5"/>
        <v xml:space="preserve"> </v>
      </c>
      <c r="M19" s="13" t="str">
        <f t="shared" si="6"/>
        <v xml:space="preserve"> </v>
      </c>
    </row>
    <row r="20" spans="2:13">
      <c r="B20" s="10"/>
      <c r="C20" s="80">
        <f t="shared" ca="1" si="0"/>
        <v>0.20770279222477395</v>
      </c>
      <c r="F20" s="80">
        <f t="shared" ca="1" si="1"/>
        <v>5.1083683577444194E-2</v>
      </c>
      <c r="I20" s="10" t="str">
        <f t="shared" si="2"/>
        <v xml:space="preserve"> </v>
      </c>
      <c r="J20" s="19" t="str">
        <f t="shared" si="3"/>
        <v xml:space="preserve"> </v>
      </c>
      <c r="K20" s="83" t="str">
        <f t="shared" si="4"/>
        <v xml:space="preserve"> </v>
      </c>
      <c r="L20" s="13" t="str">
        <f t="shared" si="5"/>
        <v xml:space="preserve"> </v>
      </c>
      <c r="M20" s="13" t="str">
        <f t="shared" si="6"/>
        <v xml:space="preserve"> </v>
      </c>
    </row>
    <row r="21" spans="2:13">
      <c r="B21" s="10"/>
      <c r="C21" s="80">
        <f t="shared" ca="1" si="0"/>
        <v>0.85487545080527727</v>
      </c>
      <c r="F21" s="80">
        <f t="shared" ca="1" si="1"/>
        <v>0.89830537616511286</v>
      </c>
      <c r="I21" s="10" t="str">
        <f t="shared" si="2"/>
        <v xml:space="preserve"> </v>
      </c>
      <c r="J21" s="19" t="str">
        <f t="shared" si="3"/>
        <v xml:space="preserve"> </v>
      </c>
      <c r="K21" s="83" t="str">
        <f t="shared" si="4"/>
        <v xml:space="preserve"> </v>
      </c>
      <c r="L21" s="13" t="str">
        <f t="shared" si="5"/>
        <v xml:space="preserve"> </v>
      </c>
      <c r="M21" s="13" t="str">
        <f t="shared" si="6"/>
        <v xml:space="preserve"> </v>
      </c>
    </row>
    <row r="22" spans="2:13">
      <c r="B22" s="10"/>
      <c r="C22" s="80">
        <f t="shared" ca="1" si="0"/>
        <v>0.41007235590489055</v>
      </c>
      <c r="F22" s="80">
        <f t="shared" ca="1" si="1"/>
        <v>0.48404216618659135</v>
      </c>
      <c r="I22" s="10" t="str">
        <f t="shared" si="2"/>
        <v xml:space="preserve"> </v>
      </c>
      <c r="J22" s="19" t="str">
        <f t="shared" si="3"/>
        <v xml:space="preserve"> </v>
      </c>
      <c r="K22" s="83" t="str">
        <f t="shared" si="4"/>
        <v xml:space="preserve"> </v>
      </c>
      <c r="L22" s="13" t="str">
        <f t="shared" si="5"/>
        <v xml:space="preserve"> </v>
      </c>
      <c r="M22" s="13" t="str">
        <f t="shared" si="6"/>
        <v xml:space="preserve"> </v>
      </c>
    </row>
    <row r="23" spans="2:13">
      <c r="B23" s="10"/>
      <c r="C23" s="80">
        <f t="shared" ca="1" si="0"/>
        <v>0.3680696797145947</v>
      </c>
      <c r="F23" s="80">
        <f t="shared" ca="1" si="1"/>
        <v>0.86592937427795569</v>
      </c>
      <c r="I23" s="10" t="str">
        <f t="shared" si="2"/>
        <v xml:space="preserve"> </v>
      </c>
      <c r="J23" s="19" t="str">
        <f t="shared" si="3"/>
        <v xml:space="preserve"> </v>
      </c>
      <c r="K23" s="83" t="str">
        <f t="shared" si="4"/>
        <v xml:space="preserve"> </v>
      </c>
      <c r="L23" s="13" t="str">
        <f t="shared" si="5"/>
        <v xml:space="preserve"> </v>
      </c>
      <c r="M23" s="13" t="str">
        <f t="shared" si="6"/>
        <v xml:space="preserve"> </v>
      </c>
    </row>
    <row r="24" spans="2:13">
      <c r="B24" s="10"/>
      <c r="C24" s="80">
        <f t="shared" ca="1" si="0"/>
        <v>0.87013938195773144</v>
      </c>
      <c r="F24" s="80">
        <f t="shared" ca="1" si="1"/>
        <v>1.6825902811617E-2</v>
      </c>
      <c r="I24" s="10" t="str">
        <f t="shared" si="2"/>
        <v xml:space="preserve"> </v>
      </c>
      <c r="J24" s="19" t="str">
        <f t="shared" si="3"/>
        <v xml:space="preserve"> </v>
      </c>
      <c r="K24" s="83" t="str">
        <f t="shared" si="4"/>
        <v xml:space="preserve"> </v>
      </c>
      <c r="L24" s="13" t="str">
        <f t="shared" si="5"/>
        <v xml:space="preserve"> </v>
      </c>
      <c r="M24" s="13" t="str">
        <f t="shared" si="6"/>
        <v xml:space="preserve"> </v>
      </c>
    </row>
    <row r="25" spans="2:13">
      <c r="B25" s="10"/>
      <c r="C25" s="80">
        <f t="shared" ca="1" si="0"/>
        <v>0.54818643251485022</v>
      </c>
      <c r="F25" s="80">
        <f t="shared" ca="1" si="1"/>
        <v>0.53732813356377696</v>
      </c>
      <c r="I25" s="10" t="str">
        <f t="shared" si="2"/>
        <v xml:space="preserve"> </v>
      </c>
      <c r="J25" s="19" t="str">
        <f t="shared" si="3"/>
        <v xml:space="preserve"> </v>
      </c>
      <c r="K25" s="83" t="str">
        <f t="shared" si="4"/>
        <v xml:space="preserve"> </v>
      </c>
      <c r="L25" s="13" t="str">
        <f t="shared" si="5"/>
        <v xml:space="preserve"> </v>
      </c>
      <c r="M25" s="13" t="str">
        <f t="shared" si="6"/>
        <v xml:space="preserve"> </v>
      </c>
    </row>
    <row r="26" spans="2:13">
      <c r="B26" s="10"/>
      <c r="C26" s="80">
        <f t="shared" ca="1" si="0"/>
        <v>0.52491661254985056</v>
      </c>
      <c r="F26" s="80">
        <f t="shared" ca="1" si="1"/>
        <v>0.49747090114374837</v>
      </c>
      <c r="I26" s="10" t="str">
        <f t="shared" si="2"/>
        <v xml:space="preserve"> </v>
      </c>
      <c r="J26" s="19" t="str">
        <f t="shared" si="3"/>
        <v xml:space="preserve"> </v>
      </c>
      <c r="K26" s="83" t="str">
        <f t="shared" si="4"/>
        <v xml:space="preserve"> </v>
      </c>
      <c r="L26" s="13" t="str">
        <f t="shared" si="5"/>
        <v xml:space="preserve"> </v>
      </c>
      <c r="M26" s="13" t="str">
        <f t="shared" si="6"/>
        <v xml:space="preserve"> </v>
      </c>
    </row>
    <row r="27" spans="2:13">
      <c r="B27" s="10"/>
      <c r="C27" s="80">
        <f t="shared" ca="1" si="0"/>
        <v>0.24141584314589182</v>
      </c>
      <c r="F27" s="80">
        <f t="shared" ca="1" si="1"/>
        <v>0.66618232755289497</v>
      </c>
      <c r="I27" s="10" t="str">
        <f t="shared" si="2"/>
        <v xml:space="preserve"> </v>
      </c>
      <c r="J27" s="19" t="str">
        <f t="shared" si="3"/>
        <v xml:space="preserve"> </v>
      </c>
      <c r="K27" s="83" t="str">
        <f t="shared" si="4"/>
        <v xml:space="preserve"> </v>
      </c>
      <c r="L27" s="13" t="str">
        <f t="shared" si="5"/>
        <v xml:space="preserve"> </v>
      </c>
      <c r="M27" s="13" t="str">
        <f t="shared" si="6"/>
        <v xml:space="preserve"> </v>
      </c>
    </row>
    <row r="28" spans="2:13">
      <c r="B28" s="10"/>
      <c r="C28" s="80">
        <f t="shared" ca="1" si="0"/>
        <v>0.37344733111550743</v>
      </c>
      <c r="F28" s="80">
        <f t="shared" ca="1" si="1"/>
        <v>4.7573743440664784E-2</v>
      </c>
      <c r="I28" s="10" t="str">
        <f t="shared" si="2"/>
        <v xml:space="preserve"> </v>
      </c>
      <c r="J28" s="19" t="str">
        <f t="shared" si="3"/>
        <v xml:space="preserve"> </v>
      </c>
      <c r="K28" s="83" t="str">
        <f t="shared" si="4"/>
        <v xml:space="preserve"> </v>
      </c>
      <c r="L28" s="13" t="str">
        <f t="shared" si="5"/>
        <v xml:space="preserve"> </v>
      </c>
      <c r="M28" s="13" t="str">
        <f t="shared" si="6"/>
        <v xml:space="preserve"> </v>
      </c>
    </row>
    <row r="29" spans="2:13">
      <c r="B29" s="10"/>
      <c r="C29" s="80">
        <f t="shared" ca="1" si="0"/>
        <v>0.62881430247447334</v>
      </c>
      <c r="F29" s="80">
        <f t="shared" ca="1" si="1"/>
        <v>5.4296278409672549E-2</v>
      </c>
      <c r="I29" s="10" t="str">
        <f t="shared" si="2"/>
        <v xml:space="preserve"> </v>
      </c>
      <c r="J29" s="19" t="str">
        <f t="shared" si="3"/>
        <v xml:space="preserve"> </v>
      </c>
      <c r="K29" s="83" t="str">
        <f t="shared" si="4"/>
        <v xml:space="preserve"> </v>
      </c>
      <c r="L29" s="13" t="str">
        <f t="shared" si="5"/>
        <v xml:space="preserve"> </v>
      </c>
      <c r="M29" s="13" t="str">
        <f t="shared" si="6"/>
        <v xml:space="preserve"> </v>
      </c>
    </row>
    <row r="30" spans="2:13">
      <c r="B30" s="10"/>
      <c r="C30" s="80">
        <f t="shared" ca="1" si="0"/>
        <v>0.25890204313654264</v>
      </c>
      <c r="F30" s="80">
        <f t="shared" ca="1" si="1"/>
        <v>0.61632754834981163</v>
      </c>
      <c r="I30" s="10" t="str">
        <f t="shared" si="2"/>
        <v xml:space="preserve"> </v>
      </c>
      <c r="J30" s="19" t="str">
        <f t="shared" si="3"/>
        <v xml:space="preserve"> </v>
      </c>
      <c r="K30" s="83" t="str">
        <f t="shared" si="4"/>
        <v xml:space="preserve"> </v>
      </c>
      <c r="L30" s="13" t="str">
        <f t="shared" si="5"/>
        <v xml:space="preserve"> </v>
      </c>
      <c r="M30" s="13" t="str">
        <f t="shared" si="6"/>
        <v xml:space="preserve"> </v>
      </c>
    </row>
    <row r="31" spans="2:13">
      <c r="B31" s="10"/>
      <c r="C31" s="80">
        <f t="shared" ca="1" si="0"/>
        <v>0.16107065501090068</v>
      </c>
      <c r="F31" s="80">
        <f t="shared" ca="1" si="1"/>
        <v>0.43438483314505894</v>
      </c>
      <c r="I31" s="10" t="str">
        <f t="shared" si="2"/>
        <v xml:space="preserve"> </v>
      </c>
      <c r="J31" s="19" t="str">
        <f t="shared" si="3"/>
        <v xml:space="preserve"> </v>
      </c>
      <c r="K31" s="83" t="str">
        <f t="shared" si="4"/>
        <v xml:space="preserve"> </v>
      </c>
      <c r="L31" s="13" t="str">
        <f t="shared" si="5"/>
        <v xml:space="preserve"> </v>
      </c>
      <c r="M31" s="13" t="str">
        <f t="shared" si="6"/>
        <v xml:space="preserve"> </v>
      </c>
    </row>
    <row r="32" spans="2:13">
      <c r="B32" s="10"/>
      <c r="C32" s="80">
        <f t="shared" ca="1" si="0"/>
        <v>0.89654051086090203</v>
      </c>
      <c r="F32" s="80">
        <f t="shared" ca="1" si="1"/>
        <v>0.12561650186700635</v>
      </c>
      <c r="I32" s="10" t="str">
        <f t="shared" si="2"/>
        <v xml:space="preserve"> </v>
      </c>
      <c r="J32" s="19" t="str">
        <f t="shared" si="3"/>
        <v xml:space="preserve"> </v>
      </c>
      <c r="K32" s="83" t="str">
        <f t="shared" si="4"/>
        <v xml:space="preserve"> </v>
      </c>
      <c r="L32" s="13" t="str">
        <f t="shared" si="5"/>
        <v xml:space="preserve"> </v>
      </c>
      <c r="M32" s="13" t="str">
        <f t="shared" si="6"/>
        <v xml:space="preserve"> </v>
      </c>
    </row>
    <row r="33" spans="2:13">
      <c r="B33" s="10"/>
      <c r="C33" s="80">
        <f t="shared" ca="1" si="0"/>
        <v>0.64963649158633274</v>
      </c>
      <c r="F33" s="80">
        <f t="shared" ca="1" si="1"/>
        <v>0.99704771687564353</v>
      </c>
      <c r="I33" s="10" t="str">
        <f t="shared" si="2"/>
        <v xml:space="preserve"> </v>
      </c>
      <c r="J33" s="19" t="str">
        <f t="shared" si="3"/>
        <v xml:space="preserve"> </v>
      </c>
      <c r="K33" s="83" t="str">
        <f t="shared" si="4"/>
        <v xml:space="preserve"> </v>
      </c>
      <c r="L33" s="13" t="str">
        <f t="shared" si="5"/>
        <v xml:space="preserve"> </v>
      </c>
      <c r="M33" s="13" t="str">
        <f t="shared" si="6"/>
        <v xml:space="preserve"> </v>
      </c>
    </row>
    <row r="34" spans="2:13">
      <c r="B34" s="10"/>
      <c r="C34" s="80">
        <f t="shared" ref="C34:C65" ca="1" si="7">RAND()</f>
        <v>0.8170179946571664</v>
      </c>
      <c r="F34" s="80">
        <f t="shared" ref="F34:F65" ca="1" si="8">RAND()</f>
        <v>0.974392418686849</v>
      </c>
      <c r="I34" s="10" t="str">
        <f t="shared" si="2"/>
        <v xml:space="preserve"> </v>
      </c>
      <c r="J34" s="19" t="str">
        <f t="shared" si="3"/>
        <v xml:space="preserve"> </v>
      </c>
      <c r="K34" s="83" t="str">
        <f t="shared" si="4"/>
        <v xml:space="preserve"> </v>
      </c>
      <c r="L34" s="13" t="str">
        <f t="shared" si="5"/>
        <v xml:space="preserve"> </v>
      </c>
      <c r="M34" s="13" t="str">
        <f t="shared" si="6"/>
        <v xml:space="preserve"> </v>
      </c>
    </row>
    <row r="35" spans="2:13">
      <c r="B35" s="10"/>
      <c r="C35" s="80">
        <f t="shared" ca="1" si="7"/>
        <v>0.20239128090477887</v>
      </c>
      <c r="F35" s="80">
        <f t="shared" ca="1" si="8"/>
        <v>0.68047774830899799</v>
      </c>
      <c r="I35" s="10" t="str">
        <f t="shared" si="2"/>
        <v xml:space="preserve"> </v>
      </c>
      <c r="J35" s="19" t="str">
        <f t="shared" si="3"/>
        <v xml:space="preserve"> </v>
      </c>
      <c r="K35" s="83" t="str">
        <f t="shared" si="4"/>
        <v xml:space="preserve"> </v>
      </c>
      <c r="L35" s="13" t="str">
        <f t="shared" si="5"/>
        <v xml:space="preserve"> </v>
      </c>
      <c r="M35" s="13" t="str">
        <f t="shared" si="6"/>
        <v xml:space="preserve"> </v>
      </c>
    </row>
    <row r="36" spans="2:13">
      <c r="B36" s="10"/>
      <c r="C36" s="80">
        <f t="shared" ca="1" si="7"/>
        <v>0.99280478673123496</v>
      </c>
      <c r="F36" s="80">
        <f t="shared" ca="1" si="8"/>
        <v>0.90392238222582832</v>
      </c>
      <c r="I36" s="10" t="str">
        <f t="shared" si="2"/>
        <v xml:space="preserve"> </v>
      </c>
      <c r="J36" s="19" t="str">
        <f t="shared" si="3"/>
        <v xml:space="preserve"> </v>
      </c>
      <c r="K36" s="83" t="str">
        <f t="shared" si="4"/>
        <v xml:space="preserve"> </v>
      </c>
      <c r="L36" s="13" t="str">
        <f t="shared" si="5"/>
        <v xml:space="preserve"> </v>
      </c>
      <c r="M36" s="13" t="str">
        <f t="shared" si="6"/>
        <v xml:space="preserve"> </v>
      </c>
    </row>
    <row r="37" spans="2:13">
      <c r="B37" s="10"/>
      <c r="C37" s="80">
        <f t="shared" ca="1" si="7"/>
        <v>0.81581360360738342</v>
      </c>
      <c r="F37" s="80">
        <f t="shared" ca="1" si="8"/>
        <v>0.28597103706579885</v>
      </c>
      <c r="I37" s="10" t="str">
        <f t="shared" si="2"/>
        <v xml:space="preserve"> </v>
      </c>
      <c r="J37" s="19" t="str">
        <f t="shared" si="3"/>
        <v xml:space="preserve"> </v>
      </c>
      <c r="K37" s="83" t="str">
        <f t="shared" si="4"/>
        <v xml:space="preserve"> </v>
      </c>
      <c r="L37" s="13" t="str">
        <f t="shared" si="5"/>
        <v xml:space="preserve"> </v>
      </c>
      <c r="M37" s="13" t="str">
        <f t="shared" si="6"/>
        <v xml:space="preserve"> </v>
      </c>
    </row>
    <row r="38" spans="2:13">
      <c r="B38" s="10"/>
      <c r="C38" s="80">
        <f t="shared" ca="1" si="7"/>
        <v>0.48969399624798149</v>
      </c>
      <c r="F38" s="80">
        <f t="shared" ca="1" si="8"/>
        <v>0.54496352466795972</v>
      </c>
      <c r="I38" s="10" t="str">
        <f t="shared" si="2"/>
        <v xml:space="preserve"> </v>
      </c>
      <c r="J38" s="19" t="str">
        <f t="shared" si="3"/>
        <v xml:space="preserve"> </v>
      </c>
      <c r="K38" s="83" t="str">
        <f t="shared" si="4"/>
        <v xml:space="preserve"> </v>
      </c>
      <c r="L38" s="13" t="str">
        <f t="shared" si="5"/>
        <v xml:space="preserve"> </v>
      </c>
      <c r="M38" s="13" t="str">
        <f t="shared" si="6"/>
        <v xml:space="preserve"> </v>
      </c>
    </row>
    <row r="39" spans="2:13">
      <c r="B39" s="10"/>
      <c r="C39" s="80">
        <f t="shared" ca="1" si="7"/>
        <v>0.44557411979577943</v>
      </c>
      <c r="F39" s="80">
        <f t="shared" ca="1" si="8"/>
        <v>0.82469607179921611</v>
      </c>
      <c r="I39" s="10" t="str">
        <f t="shared" si="2"/>
        <v xml:space="preserve"> </v>
      </c>
      <c r="J39" s="19" t="str">
        <f t="shared" si="3"/>
        <v xml:space="preserve"> </v>
      </c>
      <c r="K39" s="83" t="str">
        <f t="shared" si="4"/>
        <v xml:space="preserve"> </v>
      </c>
      <c r="L39" s="13" t="str">
        <f t="shared" si="5"/>
        <v xml:space="preserve"> </v>
      </c>
      <c r="M39" s="13" t="str">
        <f t="shared" si="6"/>
        <v xml:space="preserve"> </v>
      </c>
    </row>
    <row r="40" spans="2:13">
      <c r="B40" s="10"/>
      <c r="C40" s="80">
        <f t="shared" ca="1" si="7"/>
        <v>0.59850471162945318</v>
      </c>
      <c r="F40" s="80">
        <f t="shared" ca="1" si="8"/>
        <v>0.92230858693189466</v>
      </c>
      <c r="I40" s="10" t="str">
        <f t="shared" si="2"/>
        <v xml:space="preserve"> </v>
      </c>
      <c r="J40" s="19" t="str">
        <f t="shared" si="3"/>
        <v xml:space="preserve"> </v>
      </c>
      <c r="K40" s="83" t="str">
        <f t="shared" si="4"/>
        <v xml:space="preserve"> </v>
      </c>
      <c r="L40" s="13" t="str">
        <f t="shared" si="5"/>
        <v xml:space="preserve"> </v>
      </c>
      <c r="M40" s="13" t="str">
        <f t="shared" si="6"/>
        <v xml:space="preserve"> </v>
      </c>
    </row>
    <row r="41" spans="2:13">
      <c r="B41" s="10"/>
      <c r="C41" s="80">
        <f t="shared" ca="1" si="7"/>
        <v>0.33101415447276761</v>
      </c>
      <c r="F41" s="80">
        <f t="shared" ca="1" si="8"/>
        <v>0.44775546192439442</v>
      </c>
      <c r="I41" s="10" t="str">
        <f t="shared" si="2"/>
        <v xml:space="preserve"> </v>
      </c>
      <c r="J41" s="19" t="str">
        <f t="shared" si="3"/>
        <v xml:space="preserve"> </v>
      </c>
      <c r="K41" s="83" t="str">
        <f t="shared" si="4"/>
        <v xml:space="preserve"> </v>
      </c>
      <c r="L41" s="13" t="str">
        <f t="shared" si="5"/>
        <v xml:space="preserve"> </v>
      </c>
      <c r="M41" s="13" t="str">
        <f t="shared" si="6"/>
        <v xml:space="preserve"> </v>
      </c>
    </row>
    <row r="42" spans="2:13">
      <c r="B42" s="10"/>
      <c r="C42" s="80">
        <f t="shared" ca="1" si="7"/>
        <v>0.42722991594521076</v>
      </c>
      <c r="F42" s="80">
        <f t="shared" ca="1" si="8"/>
        <v>0.73510145910398272</v>
      </c>
      <c r="I42" s="10" t="str">
        <f t="shared" si="2"/>
        <v xml:space="preserve"> </v>
      </c>
      <c r="J42" s="19" t="str">
        <f t="shared" si="3"/>
        <v xml:space="preserve"> </v>
      </c>
      <c r="K42" s="83" t="str">
        <f t="shared" si="4"/>
        <v xml:space="preserve"> </v>
      </c>
      <c r="L42" s="13" t="str">
        <f t="shared" si="5"/>
        <v xml:space="preserve"> </v>
      </c>
      <c r="M42" s="13" t="str">
        <f t="shared" si="6"/>
        <v xml:space="preserve"> </v>
      </c>
    </row>
    <row r="43" spans="2:13">
      <c r="B43" s="10"/>
      <c r="C43" s="80">
        <f t="shared" ca="1" si="7"/>
        <v>0.29797802844677657</v>
      </c>
      <c r="F43" s="80">
        <f t="shared" ca="1" si="8"/>
        <v>0.27932555621609623</v>
      </c>
      <c r="I43" s="10" t="str">
        <f t="shared" si="2"/>
        <v xml:space="preserve"> </v>
      </c>
      <c r="J43" s="19" t="str">
        <f t="shared" si="3"/>
        <v xml:space="preserve"> </v>
      </c>
      <c r="K43" s="83" t="str">
        <f t="shared" si="4"/>
        <v xml:space="preserve"> </v>
      </c>
      <c r="L43" s="13" t="str">
        <f t="shared" si="5"/>
        <v xml:space="preserve"> </v>
      </c>
      <c r="M43" s="13" t="str">
        <f t="shared" si="6"/>
        <v xml:space="preserve"> </v>
      </c>
    </row>
    <row r="44" spans="2:13">
      <c r="B44" s="10"/>
      <c r="C44" s="80">
        <f t="shared" ca="1" si="7"/>
        <v>0.74269240514686796</v>
      </c>
      <c r="F44" s="80">
        <f t="shared" ca="1" si="8"/>
        <v>0.40936337713318782</v>
      </c>
      <c r="I44" s="10" t="str">
        <f t="shared" si="2"/>
        <v xml:space="preserve"> </v>
      </c>
      <c r="J44" s="19" t="str">
        <f t="shared" si="3"/>
        <v xml:space="preserve"> </v>
      </c>
      <c r="K44" s="83" t="str">
        <f t="shared" si="4"/>
        <v xml:space="preserve"> </v>
      </c>
      <c r="L44" s="13" t="str">
        <f t="shared" si="5"/>
        <v xml:space="preserve"> </v>
      </c>
      <c r="M44" s="13" t="str">
        <f t="shared" si="6"/>
        <v xml:space="preserve"> </v>
      </c>
    </row>
    <row r="45" spans="2:13">
      <c r="B45" s="10"/>
      <c r="C45" s="80">
        <f t="shared" ca="1" si="7"/>
        <v>0.39591288452831297</v>
      </c>
      <c r="F45" s="80">
        <f t="shared" ca="1" si="8"/>
        <v>0.1980270420094622</v>
      </c>
      <c r="I45" s="10" t="str">
        <f t="shared" si="2"/>
        <v xml:space="preserve"> </v>
      </c>
      <c r="J45" s="19" t="str">
        <f t="shared" si="3"/>
        <v xml:space="preserve"> </v>
      </c>
      <c r="K45" s="83" t="str">
        <f t="shared" si="4"/>
        <v xml:space="preserve"> </v>
      </c>
      <c r="L45" s="13" t="str">
        <f t="shared" si="5"/>
        <v xml:space="preserve"> </v>
      </c>
      <c r="M45" s="13" t="str">
        <f t="shared" si="6"/>
        <v xml:space="preserve"> </v>
      </c>
    </row>
    <row r="46" spans="2:13">
      <c r="B46" s="10"/>
      <c r="C46" s="80">
        <f t="shared" ca="1" si="7"/>
        <v>0.87824237327632881</v>
      </c>
      <c r="F46" s="80">
        <f t="shared" ca="1" si="8"/>
        <v>0.9040231125866306</v>
      </c>
      <c r="I46" s="10" t="str">
        <f t="shared" si="2"/>
        <v xml:space="preserve"> </v>
      </c>
      <c r="J46" s="19" t="str">
        <f t="shared" si="3"/>
        <v xml:space="preserve"> </v>
      </c>
      <c r="K46" s="83" t="str">
        <f t="shared" si="4"/>
        <v xml:space="preserve"> </v>
      </c>
      <c r="L46" s="13" t="str">
        <f t="shared" si="5"/>
        <v xml:space="preserve"> </v>
      </c>
      <c r="M46" s="13" t="str">
        <f t="shared" si="6"/>
        <v xml:space="preserve"> </v>
      </c>
    </row>
    <row r="47" spans="2:13">
      <c r="B47" s="10"/>
      <c r="C47" s="80">
        <f t="shared" ca="1" si="7"/>
        <v>0.49292406966388158</v>
      </c>
      <c r="F47" s="80">
        <f t="shared" ca="1" si="8"/>
        <v>0.48466470208740142</v>
      </c>
      <c r="I47" s="10" t="str">
        <f t="shared" si="2"/>
        <v xml:space="preserve"> </v>
      </c>
      <c r="J47" s="19" t="str">
        <f t="shared" si="3"/>
        <v xml:space="preserve"> </v>
      </c>
      <c r="K47" s="83" t="str">
        <f t="shared" si="4"/>
        <v xml:space="preserve"> </v>
      </c>
      <c r="L47" s="13" t="str">
        <f t="shared" si="5"/>
        <v xml:space="preserve"> </v>
      </c>
      <c r="M47" s="13" t="str">
        <f t="shared" si="6"/>
        <v xml:space="preserve"> </v>
      </c>
    </row>
    <row r="48" spans="2:13">
      <c r="B48" s="10"/>
      <c r="C48" s="80">
        <f t="shared" ca="1" si="7"/>
        <v>0.74320524429011237</v>
      </c>
      <c r="F48" s="80">
        <f t="shared" ca="1" si="8"/>
        <v>0.20244807319152824</v>
      </c>
      <c r="I48" s="10" t="str">
        <f t="shared" si="2"/>
        <v xml:space="preserve"> </v>
      </c>
      <c r="J48" s="19" t="str">
        <f t="shared" si="3"/>
        <v xml:space="preserve"> </v>
      </c>
      <c r="K48" s="83" t="str">
        <f t="shared" si="4"/>
        <v xml:space="preserve"> </v>
      </c>
      <c r="L48" s="13" t="str">
        <f t="shared" si="5"/>
        <v xml:space="preserve"> </v>
      </c>
      <c r="M48" s="13" t="str">
        <f t="shared" si="6"/>
        <v xml:space="preserve"> </v>
      </c>
    </row>
    <row r="49" spans="2:13">
      <c r="B49" s="10"/>
      <c r="C49" s="80">
        <f t="shared" ca="1" si="7"/>
        <v>0.47092705621025921</v>
      </c>
      <c r="F49" s="80">
        <f t="shared" ca="1" si="8"/>
        <v>5.9442053854768195E-2</v>
      </c>
      <c r="I49" s="10" t="str">
        <f t="shared" si="2"/>
        <v xml:space="preserve"> </v>
      </c>
      <c r="J49" s="19" t="str">
        <f t="shared" si="3"/>
        <v xml:space="preserve"> </v>
      </c>
      <c r="K49" s="83" t="str">
        <f t="shared" si="4"/>
        <v xml:space="preserve"> </v>
      </c>
      <c r="L49" s="13" t="str">
        <f t="shared" si="5"/>
        <v xml:space="preserve"> </v>
      </c>
      <c r="M49" s="13" t="str">
        <f t="shared" si="6"/>
        <v xml:space="preserve"> </v>
      </c>
    </row>
    <row r="50" spans="2:13">
      <c r="B50" s="10"/>
      <c r="C50" s="80">
        <f t="shared" ca="1" si="7"/>
        <v>0.6019013097145155</v>
      </c>
      <c r="F50" s="80">
        <f t="shared" ca="1" si="8"/>
        <v>0.77360209719801054</v>
      </c>
      <c r="I50" s="10" t="str">
        <f t="shared" si="2"/>
        <v xml:space="preserve"> </v>
      </c>
      <c r="J50" s="19" t="str">
        <f t="shared" si="3"/>
        <v xml:space="preserve"> </v>
      </c>
      <c r="K50" s="83" t="str">
        <f t="shared" si="4"/>
        <v xml:space="preserve"> </v>
      </c>
      <c r="L50" s="13" t="str">
        <f t="shared" si="5"/>
        <v xml:space="preserve"> </v>
      </c>
      <c r="M50" s="13" t="str">
        <f t="shared" si="6"/>
        <v xml:space="preserve"> </v>
      </c>
    </row>
    <row r="51" spans="2:13">
      <c r="B51" s="10"/>
      <c r="C51" s="80">
        <f t="shared" ca="1" si="7"/>
        <v>0.75652807623341656</v>
      </c>
      <c r="F51" s="80">
        <f t="shared" ca="1" si="8"/>
        <v>4.5930479344909791E-2</v>
      </c>
      <c r="I51" s="10" t="str">
        <f t="shared" si="2"/>
        <v xml:space="preserve"> </v>
      </c>
      <c r="J51" s="19" t="str">
        <f t="shared" si="3"/>
        <v xml:space="preserve"> </v>
      </c>
      <c r="K51" s="83" t="str">
        <f t="shared" si="4"/>
        <v xml:space="preserve"> </v>
      </c>
      <c r="L51" s="13" t="str">
        <f t="shared" si="5"/>
        <v xml:space="preserve"> </v>
      </c>
      <c r="M51" s="13" t="str">
        <f t="shared" si="6"/>
        <v xml:space="preserve"> </v>
      </c>
    </row>
    <row r="52" spans="2:13">
      <c r="B52" s="10"/>
      <c r="C52" s="80">
        <f t="shared" ca="1" si="7"/>
        <v>0.30854139350012844</v>
      </c>
      <c r="F52" s="80">
        <f t="shared" ca="1" si="8"/>
        <v>0.75997073179693764</v>
      </c>
      <c r="I52" s="10" t="str">
        <f t="shared" si="2"/>
        <v xml:space="preserve"> </v>
      </c>
      <c r="J52" s="19" t="str">
        <f t="shared" si="3"/>
        <v xml:space="preserve"> </v>
      </c>
      <c r="K52" s="83" t="str">
        <f t="shared" si="4"/>
        <v xml:space="preserve"> </v>
      </c>
      <c r="L52" s="13" t="str">
        <f t="shared" si="5"/>
        <v xml:space="preserve"> </v>
      </c>
      <c r="M52" s="13" t="str">
        <f t="shared" si="6"/>
        <v xml:space="preserve"> </v>
      </c>
    </row>
    <row r="53" spans="2:13">
      <c r="B53" s="10"/>
      <c r="C53" s="80">
        <f t="shared" ca="1" si="7"/>
        <v>5.3381210017471314E-2</v>
      </c>
      <c r="F53" s="80">
        <f t="shared" ca="1" si="8"/>
        <v>0.18420338757573851</v>
      </c>
      <c r="I53" s="10" t="str">
        <f t="shared" si="2"/>
        <v xml:space="preserve"> </v>
      </c>
      <c r="J53" s="19" t="str">
        <f t="shared" si="3"/>
        <v xml:space="preserve"> </v>
      </c>
      <c r="K53" s="83" t="str">
        <f t="shared" si="4"/>
        <v xml:space="preserve"> </v>
      </c>
      <c r="L53" s="13" t="str">
        <f t="shared" si="5"/>
        <v xml:space="preserve"> </v>
      </c>
      <c r="M53" s="13" t="str">
        <f t="shared" si="6"/>
        <v xml:space="preserve"> </v>
      </c>
    </row>
    <row r="54" spans="2:13">
      <c r="B54" s="10"/>
      <c r="C54" s="80">
        <f t="shared" ca="1" si="7"/>
        <v>0.15731498857629822</v>
      </c>
      <c r="F54" s="80">
        <f t="shared" ca="1" si="8"/>
        <v>0.71526314888888687</v>
      </c>
      <c r="I54" s="10" t="str">
        <f t="shared" si="2"/>
        <v xml:space="preserve"> </v>
      </c>
      <c r="J54" s="19" t="str">
        <f t="shared" si="3"/>
        <v xml:space="preserve"> </v>
      </c>
      <c r="K54" s="83" t="str">
        <f t="shared" si="4"/>
        <v xml:space="preserve"> </v>
      </c>
      <c r="L54" s="13" t="str">
        <f t="shared" si="5"/>
        <v xml:space="preserve"> </v>
      </c>
      <c r="M54" s="13" t="str">
        <f t="shared" si="6"/>
        <v xml:space="preserve"> </v>
      </c>
    </row>
    <row r="55" spans="2:13">
      <c r="B55" s="10"/>
      <c r="C55" s="80">
        <f t="shared" ca="1" si="7"/>
        <v>0.87877502378812122</v>
      </c>
      <c r="F55" s="80">
        <f t="shared" ca="1" si="8"/>
        <v>0.20586247966775473</v>
      </c>
      <c r="I55" s="10" t="str">
        <f t="shared" si="2"/>
        <v xml:space="preserve"> </v>
      </c>
      <c r="J55" s="13" t="str">
        <f t="shared" si="3"/>
        <v xml:space="preserve"> </v>
      </c>
      <c r="K55" s="83" t="str">
        <f t="shared" si="4"/>
        <v xml:space="preserve"> </v>
      </c>
      <c r="L55" s="13" t="str">
        <f t="shared" si="5"/>
        <v xml:space="preserve"> </v>
      </c>
      <c r="M55" s="13" t="str">
        <f t="shared" si="6"/>
        <v xml:space="preserve"> </v>
      </c>
    </row>
    <row r="56" spans="2:13">
      <c r="B56" s="10"/>
      <c r="C56" s="80">
        <f t="shared" ca="1" si="7"/>
        <v>0.19988797205318498</v>
      </c>
      <c r="F56" s="80">
        <f t="shared" ca="1" si="8"/>
        <v>0.40006664228869437</v>
      </c>
      <c r="I56" s="10" t="str">
        <f t="shared" si="2"/>
        <v xml:space="preserve"> </v>
      </c>
      <c r="J56" s="19" t="str">
        <f t="shared" si="3"/>
        <v xml:space="preserve"> </v>
      </c>
      <c r="K56" s="83" t="str">
        <f t="shared" si="4"/>
        <v xml:space="preserve"> </v>
      </c>
      <c r="L56" s="13" t="str">
        <f t="shared" si="5"/>
        <v xml:space="preserve"> </v>
      </c>
      <c r="M56" s="13" t="str">
        <f t="shared" si="6"/>
        <v xml:space="preserve"> </v>
      </c>
    </row>
    <row r="57" spans="2:13">
      <c r="B57" s="10"/>
      <c r="C57" s="80">
        <f t="shared" ca="1" si="7"/>
        <v>0.95605438002758425</v>
      </c>
      <c r="F57" s="80">
        <f t="shared" ca="1" si="8"/>
        <v>0.46840640448065451</v>
      </c>
      <c r="I57" s="10" t="str">
        <f t="shared" si="2"/>
        <v xml:space="preserve"> </v>
      </c>
      <c r="J57" s="19" t="str">
        <f t="shared" si="3"/>
        <v xml:space="preserve"> </v>
      </c>
      <c r="K57" s="83" t="str">
        <f t="shared" si="4"/>
        <v xml:space="preserve"> </v>
      </c>
      <c r="L57" s="13" t="str">
        <f t="shared" si="5"/>
        <v xml:space="preserve"> </v>
      </c>
      <c r="M57" s="13" t="str">
        <f t="shared" si="6"/>
        <v xml:space="preserve"> </v>
      </c>
    </row>
    <row r="58" spans="2:13">
      <c r="B58" s="10"/>
      <c r="C58" s="80">
        <f t="shared" ca="1" si="7"/>
        <v>0.86438449288879071</v>
      </c>
      <c r="F58" s="80">
        <f t="shared" ca="1" si="8"/>
        <v>0.42248191717369954</v>
      </c>
      <c r="I58" s="10" t="str">
        <f t="shared" si="2"/>
        <v xml:space="preserve"> </v>
      </c>
      <c r="J58" s="19" t="str">
        <f t="shared" si="3"/>
        <v xml:space="preserve"> </v>
      </c>
      <c r="K58" s="83" t="str">
        <f t="shared" si="4"/>
        <v xml:space="preserve"> </v>
      </c>
      <c r="L58" s="13" t="str">
        <f t="shared" si="5"/>
        <v xml:space="preserve"> </v>
      </c>
      <c r="M58" s="13" t="str">
        <f t="shared" si="6"/>
        <v xml:space="preserve"> </v>
      </c>
    </row>
    <row r="59" spans="2:13">
      <c r="B59" s="10"/>
      <c r="C59" s="80">
        <f t="shared" ca="1" si="7"/>
        <v>0.93789321181405771</v>
      </c>
      <c r="F59" s="80">
        <f t="shared" ca="1" si="8"/>
        <v>0.18654435577973016</v>
      </c>
      <c r="I59" s="10" t="str">
        <f t="shared" si="2"/>
        <v xml:space="preserve"> </v>
      </c>
      <c r="J59" s="19" t="str">
        <f t="shared" si="3"/>
        <v xml:space="preserve"> </v>
      </c>
      <c r="K59" s="83" t="str">
        <f t="shared" si="4"/>
        <v xml:space="preserve"> </v>
      </c>
      <c r="L59" s="13" t="str">
        <f t="shared" si="5"/>
        <v xml:space="preserve"> </v>
      </c>
      <c r="M59" s="13" t="str">
        <f t="shared" si="6"/>
        <v xml:space="preserve"> </v>
      </c>
    </row>
    <row r="60" spans="2:13">
      <c r="B60" s="10"/>
      <c r="C60" s="80">
        <f t="shared" ca="1" si="7"/>
        <v>0.59879520453404211</v>
      </c>
      <c r="F60" s="80">
        <f t="shared" ca="1" si="8"/>
        <v>0.75130222374713673</v>
      </c>
      <c r="I60" s="10" t="str">
        <f t="shared" si="2"/>
        <v xml:space="preserve"> </v>
      </c>
      <c r="J60" s="19" t="str">
        <f t="shared" si="3"/>
        <v xml:space="preserve"> </v>
      </c>
      <c r="K60" s="83" t="str">
        <f t="shared" si="4"/>
        <v xml:space="preserve"> </v>
      </c>
      <c r="L60" s="13" t="str">
        <f t="shared" si="5"/>
        <v xml:space="preserve"> </v>
      </c>
      <c r="M60" s="13" t="str">
        <f t="shared" si="6"/>
        <v xml:space="preserve"> </v>
      </c>
    </row>
    <row r="61" spans="2:13">
      <c r="B61" s="10"/>
      <c r="C61" s="80">
        <f t="shared" ca="1" si="7"/>
        <v>0.69328962098327651</v>
      </c>
      <c r="F61" s="80">
        <f t="shared" ca="1" si="8"/>
        <v>7.9101812139277472E-2</v>
      </c>
      <c r="I61" s="10" t="str">
        <f t="shared" si="2"/>
        <v xml:space="preserve"> </v>
      </c>
      <c r="J61" s="19" t="str">
        <f t="shared" si="3"/>
        <v xml:space="preserve"> </v>
      </c>
      <c r="K61" s="83" t="str">
        <f t="shared" si="4"/>
        <v xml:space="preserve"> </v>
      </c>
      <c r="L61" s="13" t="str">
        <f t="shared" si="5"/>
        <v xml:space="preserve"> </v>
      </c>
      <c r="M61" s="13" t="str">
        <f t="shared" si="6"/>
        <v xml:space="preserve"> </v>
      </c>
    </row>
    <row r="62" spans="2:13">
      <c r="B62" s="10"/>
      <c r="C62" s="80">
        <f t="shared" ca="1" si="7"/>
        <v>0.55616553756390552</v>
      </c>
      <c r="F62" s="80">
        <f t="shared" ca="1" si="8"/>
        <v>0.19763589727596609</v>
      </c>
      <c r="I62" s="10" t="str">
        <f t="shared" si="2"/>
        <v xml:space="preserve"> </v>
      </c>
      <c r="J62" s="19" t="str">
        <f t="shared" si="3"/>
        <v xml:space="preserve"> </v>
      </c>
      <c r="K62" s="83" t="str">
        <f t="shared" si="4"/>
        <v xml:space="preserve"> </v>
      </c>
      <c r="L62" s="13" t="str">
        <f t="shared" si="5"/>
        <v xml:space="preserve"> </v>
      </c>
      <c r="M62" s="13" t="str">
        <f t="shared" si="6"/>
        <v xml:space="preserve"> </v>
      </c>
    </row>
    <row r="63" spans="2:13">
      <c r="B63" s="10"/>
      <c r="C63" s="80">
        <f t="shared" ca="1" si="7"/>
        <v>5.3051866688513805E-2</v>
      </c>
      <c r="F63" s="80">
        <f t="shared" ca="1" si="8"/>
        <v>0.72079962765841565</v>
      </c>
      <c r="I63" s="10" t="str">
        <f t="shared" si="2"/>
        <v xml:space="preserve"> </v>
      </c>
      <c r="J63" s="19" t="str">
        <f t="shared" si="3"/>
        <v xml:space="preserve"> </v>
      </c>
      <c r="K63" s="83" t="str">
        <f t="shared" si="4"/>
        <v xml:space="preserve"> </v>
      </c>
      <c r="L63" s="13" t="str">
        <f t="shared" si="5"/>
        <v xml:space="preserve"> </v>
      </c>
      <c r="M63" s="13" t="str">
        <f t="shared" si="6"/>
        <v xml:space="preserve"> </v>
      </c>
    </row>
    <row r="64" spans="2:13">
      <c r="B64" s="10"/>
      <c r="C64" s="80">
        <f t="shared" ca="1" si="7"/>
        <v>0.86572322005633107</v>
      </c>
      <c r="F64" s="80">
        <f t="shared" ca="1" si="8"/>
        <v>0.99217600284033769</v>
      </c>
      <c r="I64" s="10" t="str">
        <f t="shared" si="2"/>
        <v xml:space="preserve"> </v>
      </c>
      <c r="J64" s="19" t="str">
        <f t="shared" si="3"/>
        <v xml:space="preserve"> </v>
      </c>
      <c r="K64" s="83" t="str">
        <f t="shared" si="4"/>
        <v xml:space="preserve"> </v>
      </c>
      <c r="L64" s="13" t="str">
        <f t="shared" si="5"/>
        <v xml:space="preserve"> </v>
      </c>
      <c r="M64" s="13" t="str">
        <f t="shared" si="6"/>
        <v xml:space="preserve"> </v>
      </c>
    </row>
    <row r="65" spans="2:13">
      <c r="B65" s="10"/>
      <c r="C65" s="80">
        <f t="shared" ca="1" si="7"/>
        <v>0.73876551709887883</v>
      </c>
      <c r="F65" s="80">
        <f t="shared" ca="1" si="8"/>
        <v>0.83177393984678127</v>
      </c>
      <c r="I65" s="10" t="str">
        <f t="shared" si="2"/>
        <v xml:space="preserve"> </v>
      </c>
      <c r="J65" s="19" t="str">
        <f t="shared" si="3"/>
        <v xml:space="preserve"> </v>
      </c>
      <c r="K65" s="83" t="str">
        <f t="shared" si="4"/>
        <v xml:space="preserve"> </v>
      </c>
      <c r="L65" s="13" t="str">
        <f t="shared" si="5"/>
        <v xml:space="preserve"> </v>
      </c>
      <c r="M65" s="13" t="str">
        <f t="shared" si="6"/>
        <v xml:space="preserve"> </v>
      </c>
    </row>
    <row r="66" spans="2:13">
      <c r="B66" s="10"/>
      <c r="C66" s="80">
        <f t="shared" ref="C66:C97" ca="1" si="9">RAND()</f>
        <v>0.42890555603389546</v>
      </c>
      <c r="F66" s="80">
        <f t="shared" ref="F66:F97" ca="1" si="10">RAND()</f>
        <v>0.39200477537313483</v>
      </c>
      <c r="I66" s="10" t="str">
        <f t="shared" ref="I66:I129" si="11">IF(ISBLANK(E66)," ",CONCATENATE(D66,E66))</f>
        <v xml:space="preserve"> </v>
      </c>
      <c r="J66" s="19" t="str">
        <f t="shared" ref="J66:J129" si="12">IF(ISBLANK(E66)," ",VLOOKUP(I66,id,2,FALSE))</f>
        <v xml:space="preserve"> </v>
      </c>
      <c r="K66" s="83" t="str">
        <f t="shared" ref="K66:K129" si="13">IF(ISBLANK(E66)," ",VLOOKUP(I66,id,3,FALSE))</f>
        <v xml:space="preserve"> </v>
      </c>
      <c r="L66" s="13" t="str">
        <f t="shared" ref="L66:L129" si="14">IF(ISBLANK(E66)," ",VLOOKUP(I66,id,4,FALSE))</f>
        <v xml:space="preserve"> </v>
      </c>
      <c r="M66" s="13" t="str">
        <f t="shared" si="6"/>
        <v xml:space="preserve"> </v>
      </c>
    </row>
    <row r="67" spans="2:13">
      <c r="B67" s="10"/>
      <c r="C67" s="80">
        <f t="shared" ca="1" si="9"/>
        <v>0.3382588306429607</v>
      </c>
      <c r="F67" s="80">
        <f t="shared" ca="1" si="10"/>
        <v>0.91063431820915808</v>
      </c>
      <c r="I67" s="10" t="str">
        <f t="shared" si="11"/>
        <v xml:space="preserve"> </v>
      </c>
      <c r="J67" s="19" t="str">
        <f t="shared" si="12"/>
        <v xml:space="preserve"> </v>
      </c>
      <c r="K67" s="83" t="str">
        <f t="shared" si="13"/>
        <v xml:space="preserve"> </v>
      </c>
      <c r="L67" s="13" t="str">
        <f t="shared" si="14"/>
        <v xml:space="preserve"> </v>
      </c>
      <c r="M67" s="13" t="str">
        <f t="shared" ref="M67:M130" si="15">IF(ISBLANK(E67)," ",VLOOKUP(I67,id,5,FALSE))</f>
        <v xml:space="preserve"> </v>
      </c>
    </row>
    <row r="68" spans="2:13">
      <c r="B68" s="10"/>
      <c r="C68" s="80">
        <f t="shared" ca="1" si="9"/>
        <v>8.0609768098484746E-2</v>
      </c>
      <c r="F68" s="80">
        <f t="shared" ca="1" si="10"/>
        <v>0.27886242275926054</v>
      </c>
      <c r="I68" s="10" t="str">
        <f t="shared" si="11"/>
        <v xml:space="preserve"> </v>
      </c>
      <c r="J68" s="19" t="str">
        <f t="shared" si="12"/>
        <v xml:space="preserve"> </v>
      </c>
      <c r="K68" s="83" t="str">
        <f t="shared" si="13"/>
        <v xml:space="preserve"> </v>
      </c>
      <c r="L68" s="13" t="str">
        <f t="shared" si="14"/>
        <v xml:space="preserve"> </v>
      </c>
      <c r="M68" s="13" t="str">
        <f t="shared" si="15"/>
        <v xml:space="preserve"> </v>
      </c>
    </row>
    <row r="69" spans="2:13">
      <c r="B69" s="10"/>
      <c r="C69" s="80">
        <f t="shared" ca="1" si="9"/>
        <v>9.1255057128088235E-2</v>
      </c>
      <c r="F69" s="80">
        <f t="shared" ca="1" si="10"/>
        <v>0.16121502820904787</v>
      </c>
      <c r="I69" s="10" t="str">
        <f t="shared" si="11"/>
        <v xml:space="preserve"> </v>
      </c>
      <c r="J69" s="19" t="str">
        <f t="shared" si="12"/>
        <v xml:space="preserve"> </v>
      </c>
      <c r="K69" s="83" t="str">
        <f t="shared" si="13"/>
        <v xml:space="preserve"> </v>
      </c>
      <c r="L69" s="13" t="str">
        <f t="shared" si="14"/>
        <v xml:space="preserve"> </v>
      </c>
      <c r="M69" s="13" t="str">
        <f t="shared" si="15"/>
        <v xml:space="preserve"> </v>
      </c>
    </row>
    <row r="70" spans="2:13">
      <c r="B70" s="10"/>
      <c r="C70" s="80">
        <f t="shared" ca="1" si="9"/>
        <v>0.83069444911695522</v>
      </c>
      <c r="F70" s="80">
        <f t="shared" ca="1" si="10"/>
        <v>0.97395718881495985</v>
      </c>
      <c r="I70" s="10" t="str">
        <f t="shared" si="11"/>
        <v xml:space="preserve"> </v>
      </c>
      <c r="J70" s="19" t="str">
        <f t="shared" si="12"/>
        <v xml:space="preserve"> </v>
      </c>
      <c r="K70" s="83" t="str">
        <f t="shared" si="13"/>
        <v xml:space="preserve"> </v>
      </c>
      <c r="L70" s="13" t="str">
        <f t="shared" si="14"/>
        <v xml:space="preserve"> </v>
      </c>
      <c r="M70" s="13" t="str">
        <f t="shared" si="15"/>
        <v xml:space="preserve"> </v>
      </c>
    </row>
    <row r="71" spans="2:13">
      <c r="B71" s="10"/>
      <c r="C71" s="80">
        <f t="shared" ca="1" si="9"/>
        <v>0.69037191614880777</v>
      </c>
      <c r="F71" s="80">
        <f t="shared" ca="1" si="10"/>
        <v>4.9398935609554107E-2</v>
      </c>
      <c r="I71" s="10" t="str">
        <f t="shared" si="11"/>
        <v xml:space="preserve"> </v>
      </c>
      <c r="J71" s="19" t="str">
        <f t="shared" si="12"/>
        <v xml:space="preserve"> </v>
      </c>
      <c r="K71" s="83" t="str">
        <f t="shared" si="13"/>
        <v xml:space="preserve"> </v>
      </c>
      <c r="L71" s="13" t="str">
        <f t="shared" si="14"/>
        <v xml:space="preserve"> </v>
      </c>
      <c r="M71" s="13" t="str">
        <f t="shared" si="15"/>
        <v xml:space="preserve"> </v>
      </c>
    </row>
    <row r="72" spans="2:13">
      <c r="B72" s="10"/>
      <c r="C72" s="80">
        <f t="shared" ca="1" si="9"/>
        <v>0.91421950096333404</v>
      </c>
      <c r="F72" s="80">
        <f t="shared" ca="1" si="10"/>
        <v>0.77627251718609469</v>
      </c>
      <c r="I72" s="10" t="str">
        <f t="shared" si="11"/>
        <v xml:space="preserve"> </v>
      </c>
      <c r="J72" s="19" t="str">
        <f t="shared" si="12"/>
        <v xml:space="preserve"> </v>
      </c>
      <c r="K72" s="83" t="str">
        <f t="shared" si="13"/>
        <v xml:space="preserve"> </v>
      </c>
      <c r="L72" s="13" t="str">
        <f t="shared" si="14"/>
        <v xml:space="preserve"> </v>
      </c>
      <c r="M72" s="13" t="str">
        <f t="shared" si="15"/>
        <v xml:space="preserve"> </v>
      </c>
    </row>
    <row r="73" spans="2:13">
      <c r="B73" s="10"/>
      <c r="C73" s="80">
        <f t="shared" ca="1" si="9"/>
        <v>0.4390174162020628</v>
      </c>
      <c r="F73" s="80">
        <f t="shared" ca="1" si="10"/>
        <v>0.81309790697920281</v>
      </c>
      <c r="I73" s="10" t="str">
        <f t="shared" si="11"/>
        <v xml:space="preserve"> </v>
      </c>
      <c r="J73" s="19" t="str">
        <f t="shared" si="12"/>
        <v xml:space="preserve"> </v>
      </c>
      <c r="K73" s="83" t="str">
        <f t="shared" si="13"/>
        <v xml:space="preserve"> </v>
      </c>
      <c r="L73" s="13" t="str">
        <f t="shared" si="14"/>
        <v xml:space="preserve"> </v>
      </c>
      <c r="M73" s="13" t="str">
        <f t="shared" si="15"/>
        <v xml:space="preserve"> </v>
      </c>
    </row>
    <row r="74" spans="2:13">
      <c r="B74" s="10"/>
      <c r="C74" s="80">
        <f t="shared" ca="1" si="9"/>
        <v>0.41562575937608714</v>
      </c>
      <c r="F74" s="80">
        <f t="shared" ca="1" si="10"/>
        <v>4.4795593561285041E-2</v>
      </c>
      <c r="I74" s="10" t="str">
        <f t="shared" si="11"/>
        <v xml:space="preserve"> </v>
      </c>
      <c r="J74" s="19" t="str">
        <f t="shared" si="12"/>
        <v xml:space="preserve"> </v>
      </c>
      <c r="K74" s="83" t="str">
        <f t="shared" si="13"/>
        <v xml:space="preserve"> </v>
      </c>
      <c r="L74" s="13" t="str">
        <f t="shared" si="14"/>
        <v xml:space="preserve"> </v>
      </c>
      <c r="M74" s="13" t="str">
        <f t="shared" si="15"/>
        <v xml:space="preserve"> </v>
      </c>
    </row>
    <row r="75" spans="2:13">
      <c r="B75" s="10"/>
      <c r="C75" s="80">
        <f t="shared" ca="1" si="9"/>
        <v>0.64231393242281376</v>
      </c>
      <c r="F75" s="80">
        <f t="shared" ca="1" si="10"/>
        <v>0.9140352186998788</v>
      </c>
      <c r="I75" s="10" t="str">
        <f t="shared" si="11"/>
        <v xml:space="preserve"> </v>
      </c>
      <c r="J75" s="19" t="str">
        <f t="shared" si="12"/>
        <v xml:space="preserve"> </v>
      </c>
      <c r="K75" s="83" t="str">
        <f t="shared" si="13"/>
        <v xml:space="preserve"> </v>
      </c>
      <c r="L75" s="13" t="str">
        <f t="shared" si="14"/>
        <v xml:space="preserve"> </v>
      </c>
      <c r="M75" s="13" t="str">
        <f t="shared" si="15"/>
        <v xml:space="preserve"> </v>
      </c>
    </row>
    <row r="76" spans="2:13">
      <c r="B76" s="10"/>
      <c r="C76" s="80">
        <f t="shared" ca="1" si="9"/>
        <v>0.80784572608862326</v>
      </c>
      <c r="F76" s="80">
        <f t="shared" ca="1" si="10"/>
        <v>0.29457852012293484</v>
      </c>
      <c r="I76" s="10" t="str">
        <f t="shared" si="11"/>
        <v xml:space="preserve"> </v>
      </c>
      <c r="J76" s="19" t="str">
        <f t="shared" si="12"/>
        <v xml:space="preserve"> </v>
      </c>
      <c r="K76" s="83" t="str">
        <f t="shared" si="13"/>
        <v xml:space="preserve"> </v>
      </c>
      <c r="L76" s="13" t="str">
        <f t="shared" si="14"/>
        <v xml:space="preserve"> </v>
      </c>
      <c r="M76" s="13" t="str">
        <f t="shared" si="15"/>
        <v xml:space="preserve"> </v>
      </c>
    </row>
    <row r="77" spans="2:13">
      <c r="B77" s="10"/>
      <c r="C77" s="80">
        <f t="shared" ca="1" si="9"/>
        <v>0.82658438613073959</v>
      </c>
      <c r="F77" s="80">
        <f t="shared" ca="1" si="10"/>
        <v>0.12467148183455923</v>
      </c>
      <c r="I77" s="10" t="str">
        <f t="shared" si="11"/>
        <v xml:space="preserve"> </v>
      </c>
      <c r="J77" s="19" t="str">
        <f t="shared" si="12"/>
        <v xml:space="preserve"> </v>
      </c>
      <c r="K77" s="83" t="str">
        <f t="shared" si="13"/>
        <v xml:space="preserve"> </v>
      </c>
      <c r="L77" s="13" t="str">
        <f t="shared" si="14"/>
        <v xml:space="preserve"> </v>
      </c>
      <c r="M77" s="13" t="str">
        <f t="shared" si="15"/>
        <v xml:space="preserve"> </v>
      </c>
    </row>
    <row r="78" spans="2:13">
      <c r="B78" s="10"/>
      <c r="C78" s="80">
        <f t="shared" ca="1" si="9"/>
        <v>0.57744082820392917</v>
      </c>
      <c r="F78" s="80">
        <f t="shared" ca="1" si="10"/>
        <v>0.80755277326511066</v>
      </c>
      <c r="I78" s="10" t="str">
        <f t="shared" si="11"/>
        <v xml:space="preserve"> </v>
      </c>
      <c r="J78" s="19" t="str">
        <f t="shared" si="12"/>
        <v xml:space="preserve"> </v>
      </c>
      <c r="K78" s="83" t="str">
        <f t="shared" si="13"/>
        <v xml:space="preserve"> </v>
      </c>
      <c r="L78" s="13" t="str">
        <f t="shared" si="14"/>
        <v xml:space="preserve"> </v>
      </c>
      <c r="M78" s="13" t="str">
        <f t="shared" si="15"/>
        <v xml:space="preserve"> </v>
      </c>
    </row>
    <row r="79" spans="2:13">
      <c r="B79" s="10"/>
      <c r="C79" s="80">
        <f t="shared" ca="1" si="9"/>
        <v>0.52732924945654913</v>
      </c>
      <c r="F79" s="80">
        <f t="shared" ca="1" si="10"/>
        <v>0.74095799297444875</v>
      </c>
      <c r="I79" s="10" t="str">
        <f t="shared" si="11"/>
        <v xml:space="preserve"> </v>
      </c>
      <c r="J79" s="19" t="str">
        <f t="shared" si="12"/>
        <v xml:space="preserve"> </v>
      </c>
      <c r="K79" s="83" t="str">
        <f t="shared" si="13"/>
        <v xml:space="preserve"> </v>
      </c>
      <c r="L79" s="13" t="str">
        <f t="shared" si="14"/>
        <v xml:space="preserve"> </v>
      </c>
      <c r="M79" s="13" t="str">
        <f t="shared" si="15"/>
        <v xml:space="preserve"> </v>
      </c>
    </row>
    <row r="80" spans="2:13">
      <c r="B80" s="10"/>
      <c r="C80" s="80">
        <f t="shared" ca="1" si="9"/>
        <v>0.33415641079542058</v>
      </c>
      <c r="F80" s="80">
        <f t="shared" ca="1" si="10"/>
        <v>0.95436480548793012</v>
      </c>
      <c r="I80" s="10" t="str">
        <f t="shared" si="11"/>
        <v xml:space="preserve"> </v>
      </c>
      <c r="J80" s="19" t="str">
        <f t="shared" si="12"/>
        <v xml:space="preserve"> </v>
      </c>
      <c r="K80" s="83" t="str">
        <f t="shared" si="13"/>
        <v xml:space="preserve"> </v>
      </c>
      <c r="L80" s="13" t="str">
        <f t="shared" si="14"/>
        <v xml:space="preserve"> </v>
      </c>
      <c r="M80" s="13" t="str">
        <f t="shared" si="15"/>
        <v xml:space="preserve"> </v>
      </c>
    </row>
    <row r="81" spans="2:13">
      <c r="B81" s="10"/>
      <c r="C81" s="80">
        <f t="shared" ca="1" si="9"/>
        <v>0.56617659376369012</v>
      </c>
      <c r="F81" s="80">
        <f t="shared" ca="1" si="10"/>
        <v>0.5835388714951113</v>
      </c>
      <c r="I81" s="10" t="str">
        <f t="shared" si="11"/>
        <v xml:space="preserve"> </v>
      </c>
      <c r="J81" s="19" t="str">
        <f t="shared" si="12"/>
        <v xml:space="preserve"> </v>
      </c>
      <c r="K81" s="83" t="str">
        <f t="shared" si="13"/>
        <v xml:space="preserve"> </v>
      </c>
      <c r="L81" s="13" t="str">
        <f t="shared" si="14"/>
        <v xml:space="preserve"> </v>
      </c>
      <c r="M81" s="13" t="str">
        <f t="shared" si="15"/>
        <v xml:space="preserve"> </v>
      </c>
    </row>
    <row r="82" spans="2:13">
      <c r="B82" s="10"/>
      <c r="C82" s="80">
        <f t="shared" ca="1" si="9"/>
        <v>0.23707933834522144</v>
      </c>
      <c r="F82" s="80">
        <f t="shared" ca="1" si="10"/>
        <v>0.98024567563253362</v>
      </c>
      <c r="I82" s="10" t="str">
        <f t="shared" si="11"/>
        <v xml:space="preserve"> </v>
      </c>
      <c r="J82" s="19" t="str">
        <f t="shared" si="12"/>
        <v xml:space="preserve"> </v>
      </c>
      <c r="K82" s="83" t="str">
        <f t="shared" si="13"/>
        <v xml:space="preserve"> </v>
      </c>
      <c r="L82" s="13" t="str">
        <f t="shared" si="14"/>
        <v xml:space="preserve"> </v>
      </c>
      <c r="M82" s="13" t="str">
        <f t="shared" si="15"/>
        <v xml:space="preserve"> </v>
      </c>
    </row>
    <row r="83" spans="2:13">
      <c r="B83" s="10"/>
      <c r="C83" s="80">
        <f t="shared" ca="1" si="9"/>
        <v>0.80253798445127089</v>
      </c>
      <c r="F83" s="80">
        <f t="shared" ca="1" si="10"/>
        <v>0.29752959270194723</v>
      </c>
      <c r="I83" s="10" t="str">
        <f t="shared" si="11"/>
        <v xml:space="preserve"> </v>
      </c>
      <c r="J83" s="19" t="str">
        <f t="shared" si="12"/>
        <v xml:space="preserve"> </v>
      </c>
      <c r="K83" s="83" t="str">
        <f t="shared" si="13"/>
        <v xml:space="preserve"> </v>
      </c>
      <c r="L83" s="13" t="str">
        <f t="shared" si="14"/>
        <v xml:space="preserve"> </v>
      </c>
      <c r="M83" s="13" t="str">
        <f t="shared" si="15"/>
        <v xml:space="preserve"> </v>
      </c>
    </row>
    <row r="84" spans="2:13">
      <c r="B84" s="10"/>
      <c r="C84" s="80">
        <f t="shared" ca="1" si="9"/>
        <v>0.89456231662318009</v>
      </c>
      <c r="F84" s="80">
        <f t="shared" ca="1" si="10"/>
        <v>0.96260721926213455</v>
      </c>
      <c r="I84" s="10" t="str">
        <f t="shared" si="11"/>
        <v xml:space="preserve"> </v>
      </c>
      <c r="J84" s="19" t="str">
        <f t="shared" si="12"/>
        <v xml:space="preserve"> </v>
      </c>
      <c r="K84" s="83" t="str">
        <f t="shared" si="13"/>
        <v xml:space="preserve"> </v>
      </c>
      <c r="L84" s="13" t="str">
        <f t="shared" si="14"/>
        <v xml:space="preserve"> </v>
      </c>
      <c r="M84" s="13" t="str">
        <f t="shared" si="15"/>
        <v xml:space="preserve"> </v>
      </c>
    </row>
    <row r="85" spans="2:13">
      <c r="B85" s="10"/>
      <c r="C85" s="80">
        <f t="shared" ca="1" si="9"/>
        <v>0.72914515573793459</v>
      </c>
      <c r="F85" s="80">
        <f t="shared" ca="1" si="10"/>
        <v>0.12646522435594909</v>
      </c>
      <c r="I85" s="10" t="str">
        <f t="shared" si="11"/>
        <v xml:space="preserve"> </v>
      </c>
      <c r="J85" s="19" t="str">
        <f t="shared" si="12"/>
        <v xml:space="preserve"> </v>
      </c>
      <c r="K85" s="83" t="str">
        <f t="shared" si="13"/>
        <v xml:space="preserve"> </v>
      </c>
      <c r="L85" s="13" t="str">
        <f t="shared" si="14"/>
        <v xml:space="preserve"> </v>
      </c>
      <c r="M85" s="13" t="str">
        <f t="shared" si="15"/>
        <v xml:space="preserve"> </v>
      </c>
    </row>
    <row r="86" spans="2:13">
      <c r="B86" s="10"/>
      <c r="C86" s="80">
        <f t="shared" ca="1" si="9"/>
        <v>0.68461806309257411</v>
      </c>
      <c r="F86" s="80">
        <f t="shared" ca="1" si="10"/>
        <v>0.84277144748300403</v>
      </c>
      <c r="I86" s="10" t="str">
        <f t="shared" si="11"/>
        <v xml:space="preserve"> </v>
      </c>
      <c r="J86" s="19" t="str">
        <f t="shared" si="12"/>
        <v xml:space="preserve"> </v>
      </c>
      <c r="K86" s="83" t="str">
        <f t="shared" si="13"/>
        <v xml:space="preserve"> </v>
      </c>
      <c r="L86" s="13" t="str">
        <f t="shared" si="14"/>
        <v xml:space="preserve"> </v>
      </c>
      <c r="M86" s="13" t="str">
        <f t="shared" si="15"/>
        <v xml:space="preserve"> </v>
      </c>
    </row>
    <row r="87" spans="2:13">
      <c r="B87" s="10"/>
      <c r="C87" s="80">
        <f t="shared" ca="1" si="9"/>
        <v>0.30653770422741267</v>
      </c>
      <c r="F87" s="80">
        <f t="shared" ca="1" si="10"/>
        <v>0.31191271381994978</v>
      </c>
      <c r="I87" s="10" t="str">
        <f t="shared" si="11"/>
        <v xml:space="preserve"> </v>
      </c>
      <c r="J87" s="19" t="str">
        <f t="shared" si="12"/>
        <v xml:space="preserve"> </v>
      </c>
      <c r="K87" s="83" t="str">
        <f t="shared" si="13"/>
        <v xml:space="preserve"> </v>
      </c>
      <c r="L87" s="13" t="str">
        <f t="shared" si="14"/>
        <v xml:space="preserve"> </v>
      </c>
      <c r="M87" s="13" t="str">
        <f t="shared" si="15"/>
        <v xml:space="preserve"> </v>
      </c>
    </row>
    <row r="88" spans="2:13">
      <c r="B88" s="10"/>
      <c r="C88" s="80">
        <f t="shared" ca="1" si="9"/>
        <v>0.36921849551486496</v>
      </c>
      <c r="F88" s="80">
        <f t="shared" ca="1" si="10"/>
        <v>0.80642756618006317</v>
      </c>
      <c r="I88" s="10" t="str">
        <f t="shared" si="11"/>
        <v xml:space="preserve"> </v>
      </c>
      <c r="J88" s="19" t="str">
        <f t="shared" si="12"/>
        <v xml:space="preserve"> </v>
      </c>
      <c r="K88" s="83" t="str">
        <f t="shared" si="13"/>
        <v xml:space="preserve"> </v>
      </c>
      <c r="L88" s="13" t="str">
        <f t="shared" si="14"/>
        <v xml:space="preserve"> </v>
      </c>
      <c r="M88" s="13" t="str">
        <f t="shared" si="15"/>
        <v xml:space="preserve"> </v>
      </c>
    </row>
    <row r="89" spans="2:13">
      <c r="B89" s="10"/>
      <c r="C89" s="80">
        <f t="shared" ca="1" si="9"/>
        <v>0.30155450643938586</v>
      </c>
      <c r="F89" s="80">
        <f t="shared" ca="1" si="10"/>
        <v>0.76968896509063678</v>
      </c>
      <c r="I89" s="10" t="str">
        <f t="shared" si="11"/>
        <v xml:space="preserve"> </v>
      </c>
      <c r="J89" s="19" t="str">
        <f t="shared" si="12"/>
        <v xml:space="preserve"> </v>
      </c>
      <c r="K89" s="83" t="str">
        <f t="shared" si="13"/>
        <v xml:space="preserve"> </v>
      </c>
      <c r="L89" s="13" t="str">
        <f t="shared" si="14"/>
        <v xml:space="preserve"> </v>
      </c>
      <c r="M89" s="13" t="str">
        <f t="shared" si="15"/>
        <v xml:space="preserve"> </v>
      </c>
    </row>
    <row r="90" spans="2:13">
      <c r="B90" s="10"/>
      <c r="C90" s="80">
        <f t="shared" ca="1" si="9"/>
        <v>0.76083544912275491</v>
      </c>
      <c r="F90" s="80">
        <f t="shared" ca="1" si="10"/>
        <v>0.90939537806753834</v>
      </c>
      <c r="I90" s="10" t="str">
        <f t="shared" si="11"/>
        <v xml:space="preserve"> </v>
      </c>
      <c r="J90" s="19" t="str">
        <f t="shared" si="12"/>
        <v xml:space="preserve"> </v>
      </c>
      <c r="K90" s="83" t="str">
        <f t="shared" si="13"/>
        <v xml:space="preserve"> </v>
      </c>
      <c r="L90" s="13" t="str">
        <f t="shared" si="14"/>
        <v xml:space="preserve"> </v>
      </c>
      <c r="M90" s="13" t="str">
        <f t="shared" si="15"/>
        <v xml:space="preserve"> </v>
      </c>
    </row>
    <row r="91" spans="2:13">
      <c r="B91" s="10"/>
      <c r="C91" s="80">
        <f t="shared" ca="1" si="9"/>
        <v>0.66270627145470273</v>
      </c>
      <c r="F91" s="80">
        <f t="shared" ca="1" si="10"/>
        <v>0.42595190905780789</v>
      </c>
      <c r="I91" s="10" t="str">
        <f t="shared" si="11"/>
        <v xml:space="preserve"> </v>
      </c>
      <c r="J91" s="19" t="str">
        <f t="shared" si="12"/>
        <v xml:space="preserve"> </v>
      </c>
      <c r="K91" s="83" t="str">
        <f t="shared" si="13"/>
        <v xml:space="preserve"> </v>
      </c>
      <c r="L91" s="13" t="str">
        <f t="shared" si="14"/>
        <v xml:space="preserve"> </v>
      </c>
      <c r="M91" s="13" t="str">
        <f t="shared" si="15"/>
        <v xml:space="preserve"> </v>
      </c>
    </row>
    <row r="92" spans="2:13">
      <c r="B92" s="10"/>
      <c r="C92" s="80">
        <f t="shared" ca="1" si="9"/>
        <v>0.89750723704762636</v>
      </c>
      <c r="F92" s="80">
        <f t="shared" ca="1" si="10"/>
        <v>0.41695225855193641</v>
      </c>
      <c r="I92" s="10" t="str">
        <f t="shared" si="11"/>
        <v xml:space="preserve"> </v>
      </c>
      <c r="J92" s="19" t="str">
        <f t="shared" si="12"/>
        <v xml:space="preserve"> </v>
      </c>
      <c r="K92" s="83" t="str">
        <f t="shared" si="13"/>
        <v xml:space="preserve"> </v>
      </c>
      <c r="L92" s="13" t="str">
        <f t="shared" si="14"/>
        <v xml:space="preserve"> </v>
      </c>
      <c r="M92" s="13" t="str">
        <f t="shared" si="15"/>
        <v xml:space="preserve"> </v>
      </c>
    </row>
    <row r="93" spans="2:13">
      <c r="B93" s="10"/>
      <c r="C93" s="80">
        <f t="shared" ca="1" si="9"/>
        <v>0.21806064267605885</v>
      </c>
      <c r="F93" s="80">
        <f t="shared" ca="1" si="10"/>
        <v>0.38513864534814901</v>
      </c>
      <c r="I93" s="10" t="str">
        <f t="shared" si="11"/>
        <v xml:space="preserve"> </v>
      </c>
      <c r="J93" s="19" t="str">
        <f t="shared" si="12"/>
        <v xml:space="preserve"> </v>
      </c>
      <c r="K93" s="83" t="str">
        <f t="shared" si="13"/>
        <v xml:space="preserve"> </v>
      </c>
      <c r="L93" s="13" t="str">
        <f t="shared" si="14"/>
        <v xml:space="preserve"> </v>
      </c>
      <c r="M93" s="13" t="str">
        <f t="shared" si="15"/>
        <v xml:space="preserve"> </v>
      </c>
    </row>
    <row r="94" spans="2:13">
      <c r="B94" s="10"/>
      <c r="C94" s="80">
        <f t="shared" ca="1" si="9"/>
        <v>0.661488802618867</v>
      </c>
      <c r="F94" s="80">
        <f t="shared" ca="1" si="10"/>
        <v>0.7711819952228216</v>
      </c>
      <c r="I94" s="10" t="str">
        <f t="shared" si="11"/>
        <v xml:space="preserve"> </v>
      </c>
      <c r="J94" s="19" t="str">
        <f t="shared" si="12"/>
        <v xml:space="preserve"> </v>
      </c>
      <c r="K94" s="83" t="str">
        <f t="shared" si="13"/>
        <v xml:space="preserve"> </v>
      </c>
      <c r="L94" s="13" t="str">
        <f t="shared" si="14"/>
        <v xml:space="preserve"> </v>
      </c>
      <c r="M94" s="13" t="str">
        <f t="shared" si="15"/>
        <v xml:space="preserve"> </v>
      </c>
    </row>
    <row r="95" spans="2:13">
      <c r="B95" s="10"/>
      <c r="C95" s="80">
        <f t="shared" ca="1" si="9"/>
        <v>0.30897994924314676</v>
      </c>
      <c r="F95" s="80">
        <f t="shared" ca="1" si="10"/>
        <v>0.67510125753906369</v>
      </c>
      <c r="I95" s="10" t="str">
        <f t="shared" si="11"/>
        <v xml:space="preserve"> </v>
      </c>
      <c r="J95" s="19" t="str">
        <f t="shared" si="12"/>
        <v xml:space="preserve"> </v>
      </c>
      <c r="K95" s="83" t="str">
        <f t="shared" si="13"/>
        <v xml:space="preserve"> </v>
      </c>
      <c r="L95" s="13" t="str">
        <f t="shared" si="14"/>
        <v xml:space="preserve"> </v>
      </c>
      <c r="M95" s="13" t="str">
        <f t="shared" si="15"/>
        <v xml:space="preserve"> </v>
      </c>
    </row>
    <row r="96" spans="2:13">
      <c r="B96" s="10"/>
      <c r="C96" s="80">
        <f t="shared" ca="1" si="9"/>
        <v>0.12190159713515281</v>
      </c>
      <c r="F96" s="80">
        <f t="shared" ca="1" si="10"/>
        <v>0.53585983570557771</v>
      </c>
      <c r="I96" s="10" t="str">
        <f t="shared" si="11"/>
        <v xml:space="preserve"> </v>
      </c>
      <c r="J96" s="19" t="str">
        <f t="shared" si="12"/>
        <v xml:space="preserve"> </v>
      </c>
      <c r="K96" s="83" t="str">
        <f t="shared" si="13"/>
        <v xml:space="preserve"> </v>
      </c>
      <c r="L96" s="13" t="str">
        <f t="shared" si="14"/>
        <v xml:space="preserve"> </v>
      </c>
      <c r="M96" s="13" t="str">
        <f t="shared" si="15"/>
        <v xml:space="preserve"> </v>
      </c>
    </row>
    <row r="97" spans="2:13">
      <c r="B97" s="10"/>
      <c r="C97" s="80">
        <f t="shared" ca="1" si="9"/>
        <v>0.4018120437328434</v>
      </c>
      <c r="F97" s="80">
        <f t="shared" ca="1" si="10"/>
        <v>0.47001486987723795</v>
      </c>
      <c r="I97" s="10" t="str">
        <f t="shared" si="11"/>
        <v xml:space="preserve"> </v>
      </c>
      <c r="J97" s="19" t="str">
        <f t="shared" si="12"/>
        <v xml:space="preserve"> </v>
      </c>
      <c r="K97" s="83" t="str">
        <f t="shared" si="13"/>
        <v xml:space="preserve"> </v>
      </c>
      <c r="L97" s="13" t="str">
        <f t="shared" si="14"/>
        <v xml:space="preserve"> </v>
      </c>
      <c r="M97" s="13" t="str">
        <f t="shared" si="15"/>
        <v xml:space="preserve"> </v>
      </c>
    </row>
    <row r="98" spans="2:13">
      <c r="B98" s="10"/>
      <c r="C98" s="80">
        <f t="shared" ref="C98:C109" ca="1" si="16">RAND()</f>
        <v>0.81275070177453002</v>
      </c>
      <c r="F98" s="80">
        <f t="shared" ref="F98:F109" ca="1" si="17">RAND()</f>
        <v>0.64682602819533319</v>
      </c>
      <c r="I98" s="10" t="str">
        <f t="shared" si="11"/>
        <v xml:space="preserve"> </v>
      </c>
      <c r="J98" s="19" t="str">
        <f t="shared" si="12"/>
        <v xml:space="preserve"> </v>
      </c>
      <c r="K98" s="83" t="str">
        <f t="shared" si="13"/>
        <v xml:space="preserve"> </v>
      </c>
      <c r="L98" s="13" t="str">
        <f t="shared" si="14"/>
        <v xml:space="preserve"> </v>
      </c>
      <c r="M98" s="13" t="str">
        <f t="shared" si="15"/>
        <v xml:space="preserve"> </v>
      </c>
    </row>
    <row r="99" spans="2:13">
      <c r="B99" s="10"/>
      <c r="C99" s="80">
        <f t="shared" ca="1" si="16"/>
        <v>0.4391262640695901</v>
      </c>
      <c r="F99" s="80">
        <f t="shared" ca="1" si="17"/>
        <v>0.54412305331012756</v>
      </c>
      <c r="I99" s="10" t="str">
        <f t="shared" si="11"/>
        <v xml:space="preserve"> </v>
      </c>
      <c r="J99" s="19" t="str">
        <f t="shared" si="12"/>
        <v xml:space="preserve"> </v>
      </c>
      <c r="K99" s="83" t="str">
        <f t="shared" si="13"/>
        <v xml:space="preserve"> </v>
      </c>
      <c r="L99" s="13" t="str">
        <f t="shared" si="14"/>
        <v xml:space="preserve"> </v>
      </c>
      <c r="M99" s="13" t="str">
        <f t="shared" si="15"/>
        <v xml:space="preserve"> </v>
      </c>
    </row>
    <row r="100" spans="2:13">
      <c r="B100" s="10"/>
      <c r="C100" s="80">
        <f t="shared" ca="1" si="16"/>
        <v>0.53863549338836514</v>
      </c>
      <c r="F100" s="80">
        <f t="shared" ca="1" si="17"/>
        <v>0.10447493634688809</v>
      </c>
      <c r="I100" s="10" t="str">
        <f t="shared" si="11"/>
        <v xml:space="preserve"> </v>
      </c>
      <c r="J100" s="19" t="str">
        <f t="shared" si="12"/>
        <v xml:space="preserve"> </v>
      </c>
      <c r="K100" s="83" t="str">
        <f t="shared" si="13"/>
        <v xml:space="preserve"> </v>
      </c>
      <c r="L100" s="13" t="str">
        <f t="shared" si="14"/>
        <v xml:space="preserve"> </v>
      </c>
      <c r="M100" s="13" t="str">
        <f t="shared" si="15"/>
        <v xml:space="preserve"> </v>
      </c>
    </row>
    <row r="101" spans="2:13">
      <c r="B101" s="10"/>
      <c r="C101" s="80">
        <f t="shared" ca="1" si="16"/>
        <v>0.76706261325347658</v>
      </c>
      <c r="F101" s="80">
        <f t="shared" ca="1" si="17"/>
        <v>0.98307940081455525</v>
      </c>
      <c r="I101" s="10" t="str">
        <f t="shared" si="11"/>
        <v xml:space="preserve"> </v>
      </c>
      <c r="J101" s="19" t="str">
        <f t="shared" si="12"/>
        <v xml:space="preserve"> </v>
      </c>
      <c r="K101" s="83" t="str">
        <f t="shared" si="13"/>
        <v xml:space="preserve"> </v>
      </c>
      <c r="L101" s="13" t="str">
        <f t="shared" si="14"/>
        <v xml:space="preserve"> </v>
      </c>
      <c r="M101" s="13" t="str">
        <f t="shared" si="15"/>
        <v xml:space="preserve"> </v>
      </c>
    </row>
    <row r="102" spans="2:13">
      <c r="B102" s="10"/>
      <c r="C102" s="80">
        <f t="shared" ca="1" si="16"/>
        <v>0.30108910392038979</v>
      </c>
      <c r="F102" s="80">
        <f t="shared" ca="1" si="17"/>
        <v>0.38793534019750775</v>
      </c>
      <c r="I102" s="10" t="str">
        <f t="shared" si="11"/>
        <v xml:space="preserve"> </v>
      </c>
      <c r="J102" s="19" t="str">
        <f t="shared" si="12"/>
        <v xml:space="preserve"> </v>
      </c>
      <c r="K102" s="83" t="str">
        <f t="shared" si="13"/>
        <v xml:space="preserve"> </v>
      </c>
      <c r="L102" s="13" t="str">
        <f t="shared" si="14"/>
        <v xml:space="preserve"> </v>
      </c>
      <c r="M102" s="13" t="str">
        <f t="shared" si="15"/>
        <v xml:space="preserve"> </v>
      </c>
    </row>
    <row r="103" spans="2:13">
      <c r="B103" s="10"/>
      <c r="C103" s="80">
        <f t="shared" ca="1" si="16"/>
        <v>0.75716953622983463</v>
      </c>
      <c r="F103" s="80">
        <f t="shared" ca="1" si="17"/>
        <v>0.45726578952225239</v>
      </c>
      <c r="I103" s="10" t="str">
        <f t="shared" si="11"/>
        <v xml:space="preserve"> </v>
      </c>
      <c r="J103" s="19" t="str">
        <f t="shared" si="12"/>
        <v xml:space="preserve"> </v>
      </c>
      <c r="K103" s="83" t="str">
        <f t="shared" si="13"/>
        <v xml:space="preserve"> </v>
      </c>
      <c r="L103" s="13" t="str">
        <f t="shared" si="14"/>
        <v xml:space="preserve"> </v>
      </c>
      <c r="M103" s="13" t="str">
        <f t="shared" si="15"/>
        <v xml:space="preserve"> </v>
      </c>
    </row>
    <row r="104" spans="2:13">
      <c r="B104" s="10"/>
      <c r="C104" s="80">
        <f t="shared" ca="1" si="16"/>
        <v>0.5862227230740138</v>
      </c>
      <c r="F104" s="80">
        <f t="shared" ca="1" si="17"/>
        <v>0.61446733905884832</v>
      </c>
      <c r="I104" s="10" t="str">
        <f t="shared" si="11"/>
        <v xml:space="preserve"> </v>
      </c>
      <c r="J104" s="19" t="str">
        <f t="shared" si="12"/>
        <v xml:space="preserve"> </v>
      </c>
      <c r="K104" s="83" t="str">
        <f t="shared" si="13"/>
        <v xml:space="preserve"> </v>
      </c>
      <c r="L104" s="13" t="str">
        <f t="shared" si="14"/>
        <v xml:space="preserve"> </v>
      </c>
      <c r="M104" s="13" t="str">
        <f t="shared" si="15"/>
        <v xml:space="preserve"> </v>
      </c>
    </row>
    <row r="105" spans="2:13">
      <c r="B105" s="10"/>
      <c r="C105" s="80">
        <f t="shared" ca="1" si="16"/>
        <v>0.37335598558293792</v>
      </c>
      <c r="F105" s="80">
        <f t="shared" ca="1" si="17"/>
        <v>0.25043580399443466</v>
      </c>
      <c r="I105" s="10" t="str">
        <f t="shared" si="11"/>
        <v xml:space="preserve"> </v>
      </c>
      <c r="J105" s="19" t="str">
        <f t="shared" si="12"/>
        <v xml:space="preserve"> </v>
      </c>
      <c r="K105" s="83" t="str">
        <f t="shared" si="13"/>
        <v xml:space="preserve"> </v>
      </c>
      <c r="L105" s="13" t="str">
        <f t="shared" si="14"/>
        <v xml:space="preserve"> </v>
      </c>
      <c r="M105" s="13" t="str">
        <f t="shared" si="15"/>
        <v xml:space="preserve"> </v>
      </c>
    </row>
    <row r="106" spans="2:13">
      <c r="B106" s="10"/>
      <c r="C106" s="80">
        <f t="shared" ca="1" si="16"/>
        <v>0.503071277536698</v>
      </c>
      <c r="F106" s="80">
        <f t="shared" ca="1" si="17"/>
        <v>0.88259562335382391</v>
      </c>
      <c r="I106" s="10" t="str">
        <f t="shared" si="11"/>
        <v xml:space="preserve"> </v>
      </c>
      <c r="J106" s="19" t="str">
        <f t="shared" si="12"/>
        <v xml:space="preserve"> </v>
      </c>
      <c r="K106" s="83" t="str">
        <f t="shared" si="13"/>
        <v xml:space="preserve"> </v>
      </c>
      <c r="L106" s="13" t="str">
        <f t="shared" si="14"/>
        <v xml:space="preserve"> </v>
      </c>
      <c r="M106" s="13" t="str">
        <f t="shared" si="15"/>
        <v xml:space="preserve"> </v>
      </c>
    </row>
    <row r="107" spans="2:13">
      <c r="B107" s="10"/>
      <c r="C107" s="80">
        <f t="shared" ca="1" si="16"/>
        <v>0.34810147706752292</v>
      </c>
      <c r="F107" s="80">
        <f t="shared" ca="1" si="17"/>
        <v>0.5342700308299001</v>
      </c>
      <c r="I107" s="10" t="str">
        <f t="shared" si="11"/>
        <v xml:space="preserve"> </v>
      </c>
      <c r="J107" s="19" t="str">
        <f t="shared" si="12"/>
        <v xml:space="preserve"> </v>
      </c>
      <c r="K107" s="83" t="str">
        <f t="shared" si="13"/>
        <v xml:space="preserve"> </v>
      </c>
      <c r="L107" s="13" t="str">
        <f t="shared" si="14"/>
        <v xml:space="preserve"> </v>
      </c>
      <c r="M107" s="13" t="str">
        <f t="shared" si="15"/>
        <v xml:space="preserve"> </v>
      </c>
    </row>
    <row r="108" spans="2:13">
      <c r="B108" s="10"/>
      <c r="C108" s="80">
        <f t="shared" ca="1" si="16"/>
        <v>0.3969521616600612</v>
      </c>
      <c r="F108" s="80">
        <f t="shared" ca="1" si="17"/>
        <v>0.50074728103621235</v>
      </c>
      <c r="I108" s="10" t="str">
        <f t="shared" si="11"/>
        <v xml:space="preserve"> </v>
      </c>
      <c r="J108" s="19" t="str">
        <f t="shared" si="12"/>
        <v xml:space="preserve"> </v>
      </c>
      <c r="K108" s="83" t="str">
        <f t="shared" si="13"/>
        <v xml:space="preserve"> </v>
      </c>
      <c r="L108" s="13" t="str">
        <f t="shared" si="14"/>
        <v xml:space="preserve"> </v>
      </c>
      <c r="M108" s="13" t="str">
        <f t="shared" si="15"/>
        <v xml:space="preserve"> </v>
      </c>
    </row>
    <row r="109" spans="2:13">
      <c r="B109" s="10"/>
      <c r="C109" s="80">
        <f t="shared" ca="1" si="16"/>
        <v>0.95091419540766742</v>
      </c>
      <c r="F109" s="80">
        <f t="shared" ca="1" si="17"/>
        <v>0.72597556821798237</v>
      </c>
      <c r="I109" s="10" t="str">
        <f t="shared" si="11"/>
        <v xml:space="preserve"> </v>
      </c>
      <c r="J109" s="19" t="str">
        <f t="shared" si="12"/>
        <v xml:space="preserve"> </v>
      </c>
      <c r="K109" s="83" t="str">
        <f t="shared" si="13"/>
        <v xml:space="preserve"> </v>
      </c>
      <c r="L109" s="13" t="str">
        <f t="shared" si="14"/>
        <v xml:space="preserve"> </v>
      </c>
      <c r="M109" s="13" t="str">
        <f t="shared" si="15"/>
        <v xml:space="preserve"> </v>
      </c>
    </row>
    <row r="110" spans="2:13">
      <c r="B110" s="10"/>
      <c r="I110" s="10" t="str">
        <f t="shared" si="11"/>
        <v xml:space="preserve"> </v>
      </c>
      <c r="J110" s="19" t="str">
        <f t="shared" si="12"/>
        <v xml:space="preserve"> </v>
      </c>
      <c r="K110" s="83" t="str">
        <f t="shared" si="13"/>
        <v xml:space="preserve"> </v>
      </c>
      <c r="L110" s="13" t="str">
        <f t="shared" si="14"/>
        <v xml:space="preserve"> </v>
      </c>
      <c r="M110" s="13" t="str">
        <f t="shared" si="15"/>
        <v xml:space="preserve"> </v>
      </c>
    </row>
    <row r="111" spans="2:13">
      <c r="B111" s="10"/>
      <c r="I111" s="10" t="str">
        <f t="shared" si="11"/>
        <v xml:space="preserve"> </v>
      </c>
      <c r="J111" s="19" t="str">
        <f t="shared" si="12"/>
        <v xml:space="preserve"> </v>
      </c>
      <c r="K111" s="83" t="str">
        <f t="shared" si="13"/>
        <v xml:space="preserve"> </v>
      </c>
      <c r="L111" s="13" t="str">
        <f t="shared" si="14"/>
        <v xml:space="preserve"> </v>
      </c>
      <c r="M111" s="13" t="str">
        <f t="shared" si="15"/>
        <v xml:space="preserve"> </v>
      </c>
    </row>
    <row r="112" spans="2:13">
      <c r="B112" s="10"/>
      <c r="I112" s="10" t="str">
        <f t="shared" si="11"/>
        <v xml:space="preserve"> </v>
      </c>
      <c r="J112" s="19" t="str">
        <f t="shared" si="12"/>
        <v xml:space="preserve"> </v>
      </c>
      <c r="K112" s="83" t="str">
        <f t="shared" si="13"/>
        <v xml:space="preserve"> </v>
      </c>
      <c r="L112" s="13" t="str">
        <f t="shared" si="14"/>
        <v xml:space="preserve"> </v>
      </c>
      <c r="M112" s="13" t="str">
        <f t="shared" si="15"/>
        <v xml:space="preserve"> </v>
      </c>
    </row>
    <row r="113" spans="2:13">
      <c r="B113" s="10"/>
      <c r="I113" s="10" t="str">
        <f t="shared" si="11"/>
        <v xml:space="preserve"> </v>
      </c>
      <c r="J113" s="19" t="str">
        <f t="shared" si="12"/>
        <v xml:space="preserve"> </v>
      </c>
      <c r="K113" s="83" t="str">
        <f t="shared" si="13"/>
        <v xml:space="preserve"> </v>
      </c>
      <c r="L113" s="13" t="str">
        <f t="shared" si="14"/>
        <v xml:space="preserve"> </v>
      </c>
      <c r="M113" s="13" t="str">
        <f t="shared" si="15"/>
        <v xml:space="preserve"> </v>
      </c>
    </row>
    <row r="114" spans="2:13">
      <c r="B114" s="10"/>
      <c r="I114" s="10" t="str">
        <f t="shared" si="11"/>
        <v xml:space="preserve"> </v>
      </c>
      <c r="J114" s="19" t="str">
        <f t="shared" si="12"/>
        <v xml:space="preserve"> </v>
      </c>
      <c r="K114" s="83" t="str">
        <f t="shared" si="13"/>
        <v xml:space="preserve"> </v>
      </c>
      <c r="L114" s="13" t="str">
        <f t="shared" si="14"/>
        <v xml:space="preserve"> </v>
      </c>
      <c r="M114" s="13" t="str">
        <f t="shared" si="15"/>
        <v xml:space="preserve"> </v>
      </c>
    </row>
    <row r="115" spans="2:13">
      <c r="B115" s="10"/>
      <c r="I115" s="10" t="str">
        <f t="shared" si="11"/>
        <v xml:space="preserve"> </v>
      </c>
      <c r="J115" s="19" t="str">
        <f t="shared" si="12"/>
        <v xml:space="preserve"> </v>
      </c>
      <c r="K115" s="83" t="str">
        <f t="shared" si="13"/>
        <v xml:space="preserve"> </v>
      </c>
      <c r="L115" s="13" t="str">
        <f t="shared" si="14"/>
        <v xml:space="preserve"> </v>
      </c>
      <c r="M115" s="13" t="str">
        <f t="shared" si="15"/>
        <v xml:space="preserve"> </v>
      </c>
    </row>
    <row r="116" spans="2:13">
      <c r="B116" s="10"/>
      <c r="I116" s="10" t="str">
        <f t="shared" si="11"/>
        <v xml:space="preserve"> </v>
      </c>
      <c r="J116" s="19" t="str">
        <f t="shared" si="12"/>
        <v xml:space="preserve"> </v>
      </c>
      <c r="K116" s="83" t="str">
        <f t="shared" si="13"/>
        <v xml:space="preserve"> </v>
      </c>
      <c r="L116" s="13" t="str">
        <f t="shared" si="14"/>
        <v xml:space="preserve"> </v>
      </c>
      <c r="M116" s="13" t="str">
        <f t="shared" si="15"/>
        <v xml:space="preserve"> </v>
      </c>
    </row>
    <row r="117" spans="2:13">
      <c r="B117" s="10"/>
      <c r="I117" s="10" t="str">
        <f t="shared" si="11"/>
        <v xml:space="preserve"> </v>
      </c>
      <c r="J117" s="19" t="str">
        <f t="shared" si="12"/>
        <v xml:space="preserve"> </v>
      </c>
      <c r="K117" s="83" t="str">
        <f t="shared" si="13"/>
        <v xml:space="preserve"> </v>
      </c>
      <c r="L117" s="13" t="str">
        <f t="shared" si="14"/>
        <v xml:space="preserve"> </v>
      </c>
      <c r="M117" s="13" t="str">
        <f t="shared" si="15"/>
        <v xml:space="preserve"> </v>
      </c>
    </row>
    <row r="118" spans="2:13">
      <c r="B118" s="10"/>
      <c r="I118" s="10" t="str">
        <f t="shared" si="11"/>
        <v xml:space="preserve"> </v>
      </c>
      <c r="J118" s="19" t="str">
        <f t="shared" si="12"/>
        <v xml:space="preserve"> </v>
      </c>
      <c r="K118" s="83" t="str">
        <f t="shared" si="13"/>
        <v xml:space="preserve"> </v>
      </c>
      <c r="L118" s="13" t="str">
        <f t="shared" si="14"/>
        <v xml:space="preserve"> </v>
      </c>
      <c r="M118" s="13" t="str">
        <f t="shared" si="15"/>
        <v xml:space="preserve"> </v>
      </c>
    </row>
    <row r="119" spans="2:13">
      <c r="B119" s="10"/>
      <c r="I119" s="10" t="str">
        <f t="shared" si="11"/>
        <v xml:space="preserve"> </v>
      </c>
      <c r="J119" s="19" t="str">
        <f t="shared" si="12"/>
        <v xml:space="preserve"> </v>
      </c>
      <c r="K119" s="83" t="str">
        <f t="shared" si="13"/>
        <v xml:space="preserve"> </v>
      </c>
      <c r="L119" s="13" t="str">
        <f t="shared" si="14"/>
        <v xml:space="preserve"> </v>
      </c>
      <c r="M119" s="13" t="str">
        <f t="shared" si="15"/>
        <v xml:space="preserve"> </v>
      </c>
    </row>
    <row r="120" spans="2:13">
      <c r="B120" s="10"/>
      <c r="I120" s="10" t="str">
        <f t="shared" si="11"/>
        <v xml:space="preserve"> </v>
      </c>
      <c r="J120" s="19" t="str">
        <f t="shared" si="12"/>
        <v xml:space="preserve"> </v>
      </c>
      <c r="K120" s="83" t="str">
        <f t="shared" si="13"/>
        <v xml:space="preserve"> </v>
      </c>
      <c r="L120" s="13" t="str">
        <f t="shared" si="14"/>
        <v xml:space="preserve"> </v>
      </c>
      <c r="M120" s="13" t="str">
        <f t="shared" si="15"/>
        <v xml:space="preserve"> </v>
      </c>
    </row>
    <row r="121" spans="2:13">
      <c r="B121" s="10"/>
      <c r="I121" s="10" t="str">
        <f t="shared" si="11"/>
        <v xml:space="preserve"> </v>
      </c>
      <c r="J121" s="19" t="str">
        <f t="shared" si="12"/>
        <v xml:space="preserve"> </v>
      </c>
      <c r="K121" s="83" t="str">
        <f t="shared" si="13"/>
        <v xml:space="preserve"> </v>
      </c>
      <c r="L121" s="13" t="str">
        <f t="shared" si="14"/>
        <v xml:space="preserve"> </v>
      </c>
      <c r="M121" s="13" t="str">
        <f t="shared" si="15"/>
        <v xml:space="preserve"> </v>
      </c>
    </row>
    <row r="122" spans="2:13">
      <c r="B122" s="10"/>
      <c r="I122" s="10" t="str">
        <f t="shared" si="11"/>
        <v xml:space="preserve"> </v>
      </c>
      <c r="J122" s="19" t="str">
        <f t="shared" si="12"/>
        <v xml:space="preserve"> </v>
      </c>
      <c r="K122" s="83" t="str">
        <f t="shared" si="13"/>
        <v xml:space="preserve"> </v>
      </c>
      <c r="L122" s="13" t="str">
        <f t="shared" si="14"/>
        <v xml:space="preserve"> </v>
      </c>
      <c r="M122" s="13" t="str">
        <f t="shared" si="15"/>
        <v xml:space="preserve"> </v>
      </c>
    </row>
    <row r="123" spans="2:13">
      <c r="B123" s="10"/>
      <c r="I123" s="10" t="str">
        <f t="shared" si="11"/>
        <v xml:space="preserve"> </v>
      </c>
      <c r="J123" s="19" t="str">
        <f t="shared" si="12"/>
        <v xml:space="preserve"> </v>
      </c>
      <c r="K123" s="83" t="str">
        <f t="shared" si="13"/>
        <v xml:space="preserve"> </v>
      </c>
      <c r="L123" s="13" t="str">
        <f t="shared" si="14"/>
        <v xml:space="preserve"> </v>
      </c>
      <c r="M123" s="13" t="str">
        <f t="shared" si="15"/>
        <v xml:space="preserve"> </v>
      </c>
    </row>
    <row r="124" spans="2:13">
      <c r="B124" s="10"/>
      <c r="I124" s="10" t="str">
        <f t="shared" si="11"/>
        <v xml:space="preserve"> </v>
      </c>
      <c r="J124" s="19" t="str">
        <f t="shared" si="12"/>
        <v xml:space="preserve"> </v>
      </c>
      <c r="K124" s="83" t="str">
        <f t="shared" si="13"/>
        <v xml:space="preserve"> </v>
      </c>
      <c r="L124" s="13" t="str">
        <f t="shared" si="14"/>
        <v xml:space="preserve"> </v>
      </c>
      <c r="M124" s="13" t="str">
        <f t="shared" si="15"/>
        <v xml:space="preserve"> </v>
      </c>
    </row>
    <row r="125" spans="2:13">
      <c r="B125" s="10"/>
      <c r="I125" s="10" t="str">
        <f t="shared" si="11"/>
        <v xml:space="preserve"> </v>
      </c>
      <c r="J125" s="19" t="str">
        <f t="shared" si="12"/>
        <v xml:space="preserve"> </v>
      </c>
      <c r="K125" s="83" t="str">
        <f t="shared" si="13"/>
        <v xml:space="preserve"> </v>
      </c>
      <c r="L125" s="13" t="str">
        <f t="shared" si="14"/>
        <v xml:space="preserve"> </v>
      </c>
      <c r="M125" s="13" t="str">
        <f t="shared" si="15"/>
        <v xml:space="preserve"> </v>
      </c>
    </row>
    <row r="126" spans="2:13">
      <c r="B126" s="10"/>
      <c r="I126" s="10" t="str">
        <f t="shared" si="11"/>
        <v xml:space="preserve"> </v>
      </c>
      <c r="J126" s="19" t="str">
        <f t="shared" si="12"/>
        <v xml:space="preserve"> </v>
      </c>
      <c r="K126" s="83" t="str">
        <f t="shared" si="13"/>
        <v xml:space="preserve"> </v>
      </c>
      <c r="L126" s="13" t="str">
        <f t="shared" si="14"/>
        <v xml:space="preserve"> </v>
      </c>
      <c r="M126" s="13" t="str">
        <f t="shared" si="15"/>
        <v xml:space="preserve"> </v>
      </c>
    </row>
    <row r="127" spans="2:13">
      <c r="B127" s="10"/>
      <c r="I127" s="10" t="str">
        <f t="shared" si="11"/>
        <v xml:space="preserve"> </v>
      </c>
      <c r="J127" s="19" t="str">
        <f t="shared" si="12"/>
        <v xml:space="preserve"> </v>
      </c>
      <c r="K127" s="83" t="str">
        <f t="shared" si="13"/>
        <v xml:space="preserve"> </v>
      </c>
      <c r="L127" s="13" t="str">
        <f t="shared" si="14"/>
        <v xml:space="preserve"> </v>
      </c>
      <c r="M127" s="13" t="str">
        <f t="shared" si="15"/>
        <v xml:space="preserve"> </v>
      </c>
    </row>
    <row r="128" spans="2:13">
      <c r="B128" s="10"/>
      <c r="I128" s="10" t="str">
        <f t="shared" si="11"/>
        <v xml:space="preserve"> </v>
      </c>
      <c r="J128" s="19" t="str">
        <f t="shared" si="12"/>
        <v xml:space="preserve"> </v>
      </c>
      <c r="K128" s="83" t="str">
        <f t="shared" si="13"/>
        <v xml:space="preserve"> </v>
      </c>
      <c r="L128" s="13" t="str">
        <f t="shared" si="14"/>
        <v xml:space="preserve"> </v>
      </c>
      <c r="M128" s="13" t="str">
        <f t="shared" si="15"/>
        <v xml:space="preserve"> </v>
      </c>
    </row>
    <row r="129" spans="2:13">
      <c r="B129" s="10"/>
      <c r="I129" s="10" t="str">
        <f t="shared" si="11"/>
        <v xml:space="preserve"> </v>
      </c>
      <c r="J129" s="19" t="str">
        <f t="shared" si="12"/>
        <v xml:space="preserve"> </v>
      </c>
      <c r="K129" s="83" t="str">
        <f t="shared" si="13"/>
        <v xml:space="preserve"> </v>
      </c>
      <c r="L129" s="13" t="str">
        <f t="shared" si="14"/>
        <v xml:space="preserve"> </v>
      </c>
      <c r="M129" s="13" t="str">
        <f t="shared" si="15"/>
        <v xml:space="preserve"> </v>
      </c>
    </row>
    <row r="130" spans="2:13">
      <c r="B130" s="10"/>
      <c r="I130" s="10" t="str">
        <f t="shared" ref="I130:I193" si="18">IF(ISBLANK(E130)," ",CONCATENATE(D130,E130))</f>
        <v xml:space="preserve"> </v>
      </c>
      <c r="J130" s="19" t="str">
        <f t="shared" ref="J130:J193" si="19">IF(ISBLANK(E130)," ",VLOOKUP(I130,id,2,FALSE))</f>
        <v xml:space="preserve"> </v>
      </c>
      <c r="K130" s="83" t="str">
        <f t="shared" ref="K130:K193" si="20">IF(ISBLANK(E130)," ",VLOOKUP(I130,id,3,FALSE))</f>
        <v xml:space="preserve"> </v>
      </c>
      <c r="L130" s="13" t="str">
        <f t="shared" ref="L130:L193" si="21">IF(ISBLANK(E130)," ",VLOOKUP(I130,id,4,FALSE))</f>
        <v xml:space="preserve"> </v>
      </c>
      <c r="M130" s="13" t="str">
        <f t="shared" si="15"/>
        <v xml:space="preserve"> </v>
      </c>
    </row>
    <row r="131" spans="2:13">
      <c r="B131" s="10"/>
      <c r="I131" s="10" t="str">
        <f t="shared" si="18"/>
        <v xml:space="preserve"> </v>
      </c>
      <c r="J131" s="19" t="str">
        <f t="shared" si="19"/>
        <v xml:space="preserve"> </v>
      </c>
      <c r="K131" s="83" t="str">
        <f t="shared" si="20"/>
        <v xml:space="preserve"> </v>
      </c>
      <c r="L131" s="13" t="str">
        <f t="shared" si="21"/>
        <v xml:space="preserve"> </v>
      </c>
      <c r="M131" s="13" t="str">
        <f t="shared" ref="M131:M194" si="22">IF(ISBLANK(E131)," ",VLOOKUP(I131,id,5,FALSE))</f>
        <v xml:space="preserve"> </v>
      </c>
    </row>
    <row r="132" spans="2:13">
      <c r="B132" s="10"/>
      <c r="I132" s="10" t="str">
        <f t="shared" si="18"/>
        <v xml:space="preserve"> </v>
      </c>
      <c r="J132" s="19" t="str">
        <f t="shared" si="19"/>
        <v xml:space="preserve"> </v>
      </c>
      <c r="K132" s="83" t="str">
        <f t="shared" si="20"/>
        <v xml:space="preserve"> </v>
      </c>
      <c r="L132" s="13" t="str">
        <f t="shared" si="21"/>
        <v xml:space="preserve"> </v>
      </c>
      <c r="M132" s="13" t="str">
        <f t="shared" si="22"/>
        <v xml:space="preserve"> </v>
      </c>
    </row>
    <row r="133" spans="2:13">
      <c r="B133" s="10"/>
      <c r="I133" s="10" t="str">
        <f t="shared" si="18"/>
        <v xml:space="preserve"> </v>
      </c>
      <c r="J133" s="19" t="str">
        <f t="shared" si="19"/>
        <v xml:space="preserve"> </v>
      </c>
      <c r="K133" s="83" t="str">
        <f t="shared" si="20"/>
        <v xml:space="preserve"> </v>
      </c>
      <c r="L133" s="13" t="str">
        <f t="shared" si="21"/>
        <v xml:space="preserve"> </v>
      </c>
      <c r="M133" s="13" t="str">
        <f t="shared" si="22"/>
        <v xml:space="preserve"> </v>
      </c>
    </row>
    <row r="134" spans="2:13">
      <c r="B134" s="10"/>
      <c r="I134" s="10" t="str">
        <f t="shared" si="18"/>
        <v xml:space="preserve"> </v>
      </c>
      <c r="J134" s="19" t="str">
        <f t="shared" si="19"/>
        <v xml:space="preserve"> </v>
      </c>
      <c r="K134" s="83" t="str">
        <f t="shared" si="20"/>
        <v xml:space="preserve"> </v>
      </c>
      <c r="L134" s="13" t="str">
        <f t="shared" si="21"/>
        <v xml:space="preserve"> </v>
      </c>
      <c r="M134" s="13" t="str">
        <f t="shared" si="22"/>
        <v xml:space="preserve"> </v>
      </c>
    </row>
    <row r="135" spans="2:13">
      <c r="B135" s="10"/>
      <c r="I135" s="10" t="str">
        <f t="shared" si="18"/>
        <v xml:space="preserve"> </v>
      </c>
      <c r="J135" s="19" t="str">
        <f t="shared" si="19"/>
        <v xml:space="preserve"> </v>
      </c>
      <c r="K135" s="83" t="str">
        <f t="shared" si="20"/>
        <v xml:space="preserve"> </v>
      </c>
      <c r="L135" s="13" t="str">
        <f t="shared" si="21"/>
        <v xml:space="preserve"> </v>
      </c>
      <c r="M135" s="13" t="str">
        <f t="shared" si="22"/>
        <v xml:space="preserve"> </v>
      </c>
    </row>
    <row r="136" spans="2:13">
      <c r="B136" s="10"/>
      <c r="I136" s="10" t="str">
        <f t="shared" si="18"/>
        <v xml:space="preserve"> </v>
      </c>
      <c r="J136" s="19" t="str">
        <f t="shared" si="19"/>
        <v xml:space="preserve"> </v>
      </c>
      <c r="K136" s="83" t="str">
        <f t="shared" si="20"/>
        <v xml:space="preserve"> </v>
      </c>
      <c r="L136" s="13" t="str">
        <f t="shared" si="21"/>
        <v xml:space="preserve"> </v>
      </c>
      <c r="M136" s="13" t="str">
        <f t="shared" si="22"/>
        <v xml:space="preserve"> </v>
      </c>
    </row>
    <row r="137" spans="2:13">
      <c r="B137" s="10"/>
      <c r="I137" s="10" t="str">
        <f t="shared" si="18"/>
        <v xml:space="preserve"> </v>
      </c>
      <c r="J137" s="19" t="str">
        <f t="shared" si="19"/>
        <v xml:space="preserve"> </v>
      </c>
      <c r="K137" s="83" t="str">
        <f t="shared" si="20"/>
        <v xml:space="preserve"> </v>
      </c>
      <c r="L137" s="13" t="str">
        <f t="shared" si="21"/>
        <v xml:space="preserve"> </v>
      </c>
      <c r="M137" s="13" t="str">
        <f t="shared" si="22"/>
        <v xml:space="preserve"> </v>
      </c>
    </row>
    <row r="138" spans="2:13">
      <c r="B138" s="10"/>
      <c r="I138" s="10" t="str">
        <f t="shared" si="18"/>
        <v xml:space="preserve"> </v>
      </c>
      <c r="J138" s="19" t="str">
        <f t="shared" si="19"/>
        <v xml:space="preserve"> </v>
      </c>
      <c r="K138" s="83" t="str">
        <f t="shared" si="20"/>
        <v xml:space="preserve"> </v>
      </c>
      <c r="L138" s="13" t="str">
        <f t="shared" si="21"/>
        <v xml:space="preserve"> </v>
      </c>
      <c r="M138" s="13" t="str">
        <f t="shared" si="22"/>
        <v xml:space="preserve"> </v>
      </c>
    </row>
    <row r="139" spans="2:13">
      <c r="B139" s="10"/>
      <c r="I139" s="10" t="str">
        <f t="shared" si="18"/>
        <v xml:space="preserve"> </v>
      </c>
      <c r="J139" s="19" t="str">
        <f t="shared" si="19"/>
        <v xml:space="preserve"> </v>
      </c>
      <c r="K139" s="83" t="str">
        <f t="shared" si="20"/>
        <v xml:space="preserve"> </v>
      </c>
      <c r="L139" s="13" t="str">
        <f t="shared" si="21"/>
        <v xml:space="preserve"> </v>
      </c>
      <c r="M139" s="13" t="str">
        <f t="shared" si="22"/>
        <v xml:space="preserve"> </v>
      </c>
    </row>
    <row r="140" spans="2:13">
      <c r="B140" s="10"/>
      <c r="I140" s="10" t="str">
        <f t="shared" si="18"/>
        <v xml:space="preserve"> </v>
      </c>
      <c r="J140" s="19" t="str">
        <f t="shared" si="19"/>
        <v xml:space="preserve"> </v>
      </c>
      <c r="K140" s="83" t="str">
        <f t="shared" si="20"/>
        <v xml:space="preserve"> </v>
      </c>
      <c r="L140" s="13" t="str">
        <f t="shared" si="21"/>
        <v xml:space="preserve"> </v>
      </c>
      <c r="M140" s="13" t="str">
        <f t="shared" si="22"/>
        <v xml:space="preserve"> </v>
      </c>
    </row>
    <row r="141" spans="2:13">
      <c r="B141" s="10"/>
      <c r="I141" s="10" t="str">
        <f t="shared" si="18"/>
        <v xml:space="preserve"> </v>
      </c>
      <c r="J141" s="19" t="str">
        <f t="shared" si="19"/>
        <v xml:space="preserve"> </v>
      </c>
      <c r="K141" s="83" t="str">
        <f t="shared" si="20"/>
        <v xml:space="preserve"> </v>
      </c>
      <c r="L141" s="13" t="str">
        <f t="shared" si="21"/>
        <v xml:space="preserve"> </v>
      </c>
      <c r="M141" s="13" t="str">
        <f t="shared" si="22"/>
        <v xml:space="preserve"> </v>
      </c>
    </row>
    <row r="142" spans="2:13">
      <c r="B142" s="10"/>
      <c r="I142" s="10" t="str">
        <f t="shared" si="18"/>
        <v xml:space="preserve"> </v>
      </c>
      <c r="J142" s="19" t="str">
        <f t="shared" si="19"/>
        <v xml:space="preserve"> </v>
      </c>
      <c r="K142" s="83" t="str">
        <f t="shared" si="20"/>
        <v xml:space="preserve"> </v>
      </c>
      <c r="L142" s="13" t="str">
        <f t="shared" si="21"/>
        <v xml:space="preserve"> </v>
      </c>
      <c r="M142" s="13" t="str">
        <f t="shared" si="22"/>
        <v xml:space="preserve"> </v>
      </c>
    </row>
    <row r="143" spans="2:13">
      <c r="B143" s="10"/>
      <c r="I143" s="10" t="str">
        <f t="shared" si="18"/>
        <v xml:space="preserve"> </v>
      </c>
      <c r="J143" s="19" t="str">
        <f t="shared" si="19"/>
        <v xml:space="preserve"> </v>
      </c>
      <c r="K143" s="83" t="str">
        <f t="shared" si="20"/>
        <v xml:space="preserve"> </v>
      </c>
      <c r="L143" s="13" t="str">
        <f t="shared" si="21"/>
        <v xml:space="preserve"> </v>
      </c>
      <c r="M143" s="13" t="str">
        <f t="shared" si="22"/>
        <v xml:space="preserve"> </v>
      </c>
    </row>
    <row r="144" spans="2:13">
      <c r="B144" s="10"/>
      <c r="I144" s="10" t="str">
        <f t="shared" si="18"/>
        <v xml:space="preserve"> </v>
      </c>
      <c r="J144" s="19" t="str">
        <f t="shared" si="19"/>
        <v xml:space="preserve"> </v>
      </c>
      <c r="K144" s="83" t="str">
        <f t="shared" si="20"/>
        <v xml:space="preserve"> </v>
      </c>
      <c r="L144" s="13" t="str">
        <f t="shared" si="21"/>
        <v xml:space="preserve"> </v>
      </c>
      <c r="M144" s="13" t="str">
        <f t="shared" si="22"/>
        <v xml:space="preserve"> </v>
      </c>
    </row>
    <row r="145" spans="2:13">
      <c r="B145" s="10"/>
      <c r="I145" s="10" t="str">
        <f t="shared" si="18"/>
        <v xml:space="preserve"> </v>
      </c>
      <c r="J145" s="19" t="str">
        <f t="shared" si="19"/>
        <v xml:space="preserve"> </v>
      </c>
      <c r="K145" s="83" t="str">
        <f t="shared" si="20"/>
        <v xml:space="preserve"> </v>
      </c>
      <c r="L145" s="13" t="str">
        <f t="shared" si="21"/>
        <v xml:space="preserve"> </v>
      </c>
      <c r="M145" s="13" t="str">
        <f t="shared" si="22"/>
        <v xml:space="preserve"> </v>
      </c>
    </row>
    <row r="146" spans="2:13">
      <c r="B146" s="10"/>
      <c r="I146" s="10" t="str">
        <f t="shared" si="18"/>
        <v xml:space="preserve"> </v>
      </c>
      <c r="J146" s="19" t="str">
        <f t="shared" si="19"/>
        <v xml:space="preserve"> </v>
      </c>
      <c r="K146" s="83" t="str">
        <f t="shared" si="20"/>
        <v xml:space="preserve"> </v>
      </c>
      <c r="L146" s="13" t="str">
        <f t="shared" si="21"/>
        <v xml:space="preserve"> </v>
      </c>
      <c r="M146" s="13" t="str">
        <f t="shared" si="22"/>
        <v xml:space="preserve"> </v>
      </c>
    </row>
    <row r="147" spans="2:13">
      <c r="B147" s="10"/>
      <c r="I147" s="10" t="str">
        <f t="shared" si="18"/>
        <v xml:space="preserve"> </v>
      </c>
      <c r="J147" s="19" t="str">
        <f t="shared" si="19"/>
        <v xml:space="preserve"> </v>
      </c>
      <c r="K147" s="83" t="str">
        <f t="shared" si="20"/>
        <v xml:space="preserve"> </v>
      </c>
      <c r="L147" s="13" t="str">
        <f t="shared" si="21"/>
        <v xml:space="preserve"> </v>
      </c>
      <c r="M147" s="13" t="str">
        <f t="shared" si="22"/>
        <v xml:space="preserve"> </v>
      </c>
    </row>
    <row r="148" spans="2:13">
      <c r="B148" s="10"/>
      <c r="I148" s="10" t="str">
        <f t="shared" si="18"/>
        <v xml:space="preserve"> </v>
      </c>
      <c r="J148" s="19" t="str">
        <f t="shared" si="19"/>
        <v xml:space="preserve"> </v>
      </c>
      <c r="K148" s="83" t="str">
        <f t="shared" si="20"/>
        <v xml:space="preserve"> </v>
      </c>
      <c r="L148" s="13" t="str">
        <f t="shared" si="21"/>
        <v xml:space="preserve"> </v>
      </c>
      <c r="M148" s="13" t="str">
        <f t="shared" si="22"/>
        <v xml:space="preserve"> </v>
      </c>
    </row>
    <row r="149" spans="2:13">
      <c r="B149" s="10"/>
      <c r="I149" s="10" t="str">
        <f t="shared" si="18"/>
        <v xml:space="preserve"> </v>
      </c>
      <c r="J149" s="19" t="str">
        <f t="shared" si="19"/>
        <v xml:space="preserve"> </v>
      </c>
      <c r="K149" s="83" t="str">
        <f t="shared" si="20"/>
        <v xml:space="preserve"> </v>
      </c>
      <c r="L149" s="13" t="str">
        <f t="shared" si="21"/>
        <v xml:space="preserve"> </v>
      </c>
      <c r="M149" s="13" t="str">
        <f t="shared" si="22"/>
        <v xml:space="preserve"> </v>
      </c>
    </row>
    <row r="150" spans="2:13">
      <c r="B150" s="10"/>
      <c r="I150" s="10" t="str">
        <f t="shared" si="18"/>
        <v xml:space="preserve"> </v>
      </c>
      <c r="J150" s="19" t="str">
        <f t="shared" si="19"/>
        <v xml:space="preserve"> </v>
      </c>
      <c r="K150" s="83" t="str">
        <f t="shared" si="20"/>
        <v xml:space="preserve"> </v>
      </c>
      <c r="L150" s="13" t="str">
        <f t="shared" si="21"/>
        <v xml:space="preserve"> </v>
      </c>
      <c r="M150" s="13" t="str">
        <f t="shared" si="22"/>
        <v xml:space="preserve"> </v>
      </c>
    </row>
    <row r="151" spans="2:13">
      <c r="B151" s="10"/>
      <c r="I151" s="10" t="str">
        <f t="shared" si="18"/>
        <v xml:space="preserve"> </v>
      </c>
      <c r="J151" s="19" t="str">
        <f t="shared" si="19"/>
        <v xml:space="preserve"> </v>
      </c>
      <c r="K151" s="83" t="str">
        <f t="shared" si="20"/>
        <v xml:space="preserve"> </v>
      </c>
      <c r="L151" s="13" t="str">
        <f t="shared" si="21"/>
        <v xml:space="preserve"> </v>
      </c>
      <c r="M151" s="13" t="str">
        <f t="shared" si="22"/>
        <v xml:space="preserve"> </v>
      </c>
    </row>
    <row r="152" spans="2:13">
      <c r="B152" s="10"/>
      <c r="I152" s="10" t="str">
        <f t="shared" si="18"/>
        <v xml:space="preserve"> </v>
      </c>
      <c r="J152" s="19" t="str">
        <f t="shared" si="19"/>
        <v xml:space="preserve"> </v>
      </c>
      <c r="K152" s="83" t="str">
        <f t="shared" si="20"/>
        <v xml:space="preserve"> </v>
      </c>
      <c r="L152" s="13" t="str">
        <f t="shared" si="21"/>
        <v xml:space="preserve"> </v>
      </c>
      <c r="M152" s="13" t="str">
        <f t="shared" si="22"/>
        <v xml:space="preserve"> </v>
      </c>
    </row>
    <row r="153" spans="2:13">
      <c r="B153" s="10"/>
      <c r="I153" s="10" t="str">
        <f t="shared" si="18"/>
        <v xml:space="preserve"> </v>
      </c>
      <c r="J153" s="19" t="str">
        <f t="shared" si="19"/>
        <v xml:space="preserve"> </v>
      </c>
      <c r="K153" s="83" t="str">
        <f t="shared" si="20"/>
        <v xml:space="preserve"> </v>
      </c>
      <c r="L153" s="13" t="str">
        <f t="shared" si="21"/>
        <v xml:space="preserve"> </v>
      </c>
      <c r="M153" s="13" t="str">
        <f t="shared" si="22"/>
        <v xml:space="preserve"> </v>
      </c>
    </row>
    <row r="154" spans="2:13">
      <c r="B154" s="10"/>
      <c r="I154" s="10" t="str">
        <f t="shared" si="18"/>
        <v xml:space="preserve"> </v>
      </c>
      <c r="J154" s="19" t="str">
        <f t="shared" si="19"/>
        <v xml:space="preserve"> </v>
      </c>
      <c r="K154" s="83" t="str">
        <f t="shared" si="20"/>
        <v xml:space="preserve"> </v>
      </c>
      <c r="L154" s="13" t="str">
        <f t="shared" si="21"/>
        <v xml:space="preserve"> </v>
      </c>
      <c r="M154" s="13" t="str">
        <f t="shared" si="22"/>
        <v xml:space="preserve"> </v>
      </c>
    </row>
    <row r="155" spans="2:13">
      <c r="B155" s="10"/>
      <c r="I155" s="10" t="str">
        <f t="shared" si="18"/>
        <v xml:space="preserve"> </v>
      </c>
      <c r="J155" s="19" t="str">
        <f t="shared" si="19"/>
        <v xml:space="preserve"> </v>
      </c>
      <c r="K155" s="83" t="str">
        <f t="shared" si="20"/>
        <v xml:space="preserve"> </v>
      </c>
      <c r="L155" s="13" t="str">
        <f t="shared" si="21"/>
        <v xml:space="preserve"> </v>
      </c>
      <c r="M155" s="13" t="str">
        <f t="shared" si="22"/>
        <v xml:space="preserve"> </v>
      </c>
    </row>
    <row r="156" spans="2:13">
      <c r="B156" s="10"/>
      <c r="I156" s="10" t="str">
        <f t="shared" si="18"/>
        <v xml:space="preserve"> </v>
      </c>
      <c r="J156" s="19" t="str">
        <f t="shared" si="19"/>
        <v xml:space="preserve"> </v>
      </c>
      <c r="K156" s="83" t="str">
        <f t="shared" si="20"/>
        <v xml:space="preserve"> </v>
      </c>
      <c r="L156" s="13" t="str">
        <f t="shared" si="21"/>
        <v xml:space="preserve"> </v>
      </c>
      <c r="M156" s="13" t="str">
        <f t="shared" si="22"/>
        <v xml:space="preserve"> </v>
      </c>
    </row>
    <row r="157" spans="2:13">
      <c r="B157" s="10"/>
      <c r="I157" s="10" t="str">
        <f t="shared" si="18"/>
        <v xml:space="preserve"> </v>
      </c>
      <c r="J157" s="19" t="str">
        <f t="shared" si="19"/>
        <v xml:space="preserve"> </v>
      </c>
      <c r="K157" s="83" t="str">
        <f t="shared" si="20"/>
        <v xml:space="preserve"> </v>
      </c>
      <c r="L157" s="13" t="str">
        <f t="shared" si="21"/>
        <v xml:space="preserve"> </v>
      </c>
      <c r="M157" s="13" t="str">
        <f t="shared" si="22"/>
        <v xml:space="preserve"> </v>
      </c>
    </row>
    <row r="158" spans="2:13">
      <c r="B158" s="10"/>
      <c r="I158" s="10" t="str">
        <f t="shared" si="18"/>
        <v xml:space="preserve"> </v>
      </c>
      <c r="J158" s="19" t="str">
        <f t="shared" si="19"/>
        <v xml:space="preserve"> </v>
      </c>
      <c r="K158" s="83" t="str">
        <f t="shared" si="20"/>
        <v xml:space="preserve"> </v>
      </c>
      <c r="L158" s="13" t="str">
        <f t="shared" si="21"/>
        <v xml:space="preserve"> </v>
      </c>
      <c r="M158" s="13" t="str">
        <f t="shared" si="22"/>
        <v xml:space="preserve"> </v>
      </c>
    </row>
    <row r="159" spans="2:13">
      <c r="B159" s="10"/>
      <c r="I159" s="10" t="str">
        <f t="shared" si="18"/>
        <v xml:space="preserve"> </v>
      </c>
      <c r="J159" s="19" t="str">
        <f t="shared" si="19"/>
        <v xml:space="preserve"> </v>
      </c>
      <c r="K159" s="83" t="str">
        <f t="shared" si="20"/>
        <v xml:space="preserve"> </v>
      </c>
      <c r="L159" s="13" t="str">
        <f t="shared" si="21"/>
        <v xml:space="preserve"> </v>
      </c>
      <c r="M159" s="13" t="str">
        <f t="shared" si="22"/>
        <v xml:space="preserve"> </v>
      </c>
    </row>
    <row r="160" spans="2:13">
      <c r="B160" s="10"/>
      <c r="I160" s="10" t="str">
        <f t="shared" si="18"/>
        <v xml:space="preserve"> </v>
      </c>
      <c r="J160" s="19" t="str">
        <f t="shared" si="19"/>
        <v xml:space="preserve"> </v>
      </c>
      <c r="K160" s="83" t="str">
        <f t="shared" si="20"/>
        <v xml:space="preserve"> </v>
      </c>
      <c r="L160" s="13" t="str">
        <f t="shared" si="21"/>
        <v xml:space="preserve"> </v>
      </c>
      <c r="M160" s="13" t="str">
        <f t="shared" si="22"/>
        <v xml:space="preserve"> </v>
      </c>
    </row>
    <row r="161" spans="2:13">
      <c r="B161" s="10"/>
      <c r="I161" s="10" t="str">
        <f t="shared" si="18"/>
        <v xml:space="preserve"> </v>
      </c>
      <c r="J161" s="19" t="str">
        <f t="shared" si="19"/>
        <v xml:space="preserve"> </v>
      </c>
      <c r="K161" s="83" t="str">
        <f t="shared" si="20"/>
        <v xml:space="preserve"> </v>
      </c>
      <c r="L161" s="13" t="str">
        <f t="shared" si="21"/>
        <v xml:space="preserve"> </v>
      </c>
      <c r="M161" s="13" t="str">
        <f t="shared" si="22"/>
        <v xml:space="preserve"> </v>
      </c>
    </row>
    <row r="162" spans="2:13">
      <c r="B162" s="10"/>
      <c r="I162" s="10" t="str">
        <f t="shared" si="18"/>
        <v xml:space="preserve"> </v>
      </c>
      <c r="J162" s="19" t="str">
        <f t="shared" si="19"/>
        <v xml:space="preserve"> </v>
      </c>
      <c r="K162" s="83" t="str">
        <f t="shared" si="20"/>
        <v xml:space="preserve"> </v>
      </c>
      <c r="L162" s="13" t="str">
        <f t="shared" si="21"/>
        <v xml:space="preserve"> </v>
      </c>
      <c r="M162" s="13" t="str">
        <f t="shared" si="22"/>
        <v xml:space="preserve"> </v>
      </c>
    </row>
    <row r="163" spans="2:13">
      <c r="B163" s="10"/>
      <c r="I163" s="10" t="str">
        <f t="shared" si="18"/>
        <v xml:space="preserve"> </v>
      </c>
      <c r="J163" s="19" t="str">
        <f t="shared" si="19"/>
        <v xml:space="preserve"> </v>
      </c>
      <c r="K163" s="83" t="str">
        <f t="shared" si="20"/>
        <v xml:space="preserve"> </v>
      </c>
      <c r="L163" s="13" t="str">
        <f t="shared" si="21"/>
        <v xml:space="preserve"> </v>
      </c>
      <c r="M163" s="13" t="str">
        <f t="shared" si="22"/>
        <v xml:space="preserve"> </v>
      </c>
    </row>
    <row r="164" spans="2:13">
      <c r="B164" s="10"/>
      <c r="I164" s="10" t="str">
        <f t="shared" si="18"/>
        <v xml:space="preserve"> </v>
      </c>
      <c r="J164" s="19" t="str">
        <f t="shared" si="19"/>
        <v xml:space="preserve"> </v>
      </c>
      <c r="K164" s="83" t="str">
        <f t="shared" si="20"/>
        <v xml:space="preserve"> </v>
      </c>
      <c r="L164" s="13" t="str">
        <f t="shared" si="21"/>
        <v xml:space="preserve"> </v>
      </c>
      <c r="M164" s="13" t="str">
        <f t="shared" si="22"/>
        <v xml:space="preserve"> </v>
      </c>
    </row>
    <row r="165" spans="2:13">
      <c r="B165" s="10"/>
      <c r="I165" s="10" t="str">
        <f t="shared" si="18"/>
        <v xml:space="preserve"> </v>
      </c>
      <c r="J165" s="19" t="str">
        <f t="shared" si="19"/>
        <v xml:space="preserve"> </v>
      </c>
      <c r="K165" s="83" t="str">
        <f t="shared" si="20"/>
        <v xml:space="preserve"> </v>
      </c>
      <c r="L165" s="13" t="str">
        <f t="shared" si="21"/>
        <v xml:space="preserve"> </v>
      </c>
      <c r="M165" s="13" t="str">
        <f t="shared" si="22"/>
        <v xml:space="preserve"> </v>
      </c>
    </row>
    <row r="166" spans="2:13">
      <c r="B166" s="10"/>
      <c r="I166" s="10" t="str">
        <f t="shared" si="18"/>
        <v xml:space="preserve"> </v>
      </c>
      <c r="J166" s="19" t="str">
        <f t="shared" si="19"/>
        <v xml:space="preserve"> </v>
      </c>
      <c r="K166" s="83" t="str">
        <f t="shared" si="20"/>
        <v xml:space="preserve"> </v>
      </c>
      <c r="L166" s="13" t="str">
        <f t="shared" si="21"/>
        <v xml:space="preserve"> </v>
      </c>
      <c r="M166" s="13" t="str">
        <f t="shared" si="22"/>
        <v xml:space="preserve"> </v>
      </c>
    </row>
    <row r="167" spans="2:13">
      <c r="B167" s="10"/>
      <c r="I167" s="10" t="str">
        <f t="shared" si="18"/>
        <v xml:space="preserve"> </v>
      </c>
      <c r="J167" s="19" t="str">
        <f t="shared" si="19"/>
        <v xml:space="preserve"> </v>
      </c>
      <c r="K167" s="83" t="str">
        <f t="shared" si="20"/>
        <v xml:space="preserve"> </v>
      </c>
      <c r="L167" s="13" t="str">
        <f t="shared" si="21"/>
        <v xml:space="preserve"> </v>
      </c>
      <c r="M167" s="13" t="str">
        <f t="shared" si="22"/>
        <v xml:space="preserve"> </v>
      </c>
    </row>
    <row r="168" spans="2:13">
      <c r="B168" s="10"/>
      <c r="I168" s="10" t="str">
        <f t="shared" si="18"/>
        <v xml:space="preserve"> </v>
      </c>
      <c r="J168" s="19" t="str">
        <f t="shared" si="19"/>
        <v xml:space="preserve"> </v>
      </c>
      <c r="K168" s="83" t="str">
        <f t="shared" si="20"/>
        <v xml:space="preserve"> </v>
      </c>
      <c r="L168" s="13" t="str">
        <f t="shared" si="21"/>
        <v xml:space="preserve"> </v>
      </c>
      <c r="M168" s="13" t="str">
        <f t="shared" si="22"/>
        <v xml:space="preserve"> </v>
      </c>
    </row>
    <row r="169" spans="2:13">
      <c r="B169" s="10"/>
      <c r="I169" s="10" t="str">
        <f t="shared" si="18"/>
        <v xml:space="preserve"> </v>
      </c>
      <c r="J169" s="19" t="str">
        <f t="shared" si="19"/>
        <v xml:space="preserve"> </v>
      </c>
      <c r="K169" s="83" t="str">
        <f t="shared" si="20"/>
        <v xml:space="preserve"> </v>
      </c>
      <c r="L169" s="13" t="str">
        <f t="shared" si="21"/>
        <v xml:space="preserve"> </v>
      </c>
      <c r="M169" s="13" t="str">
        <f t="shared" si="22"/>
        <v xml:space="preserve"> </v>
      </c>
    </row>
    <row r="170" spans="2:13">
      <c r="B170" s="10"/>
      <c r="I170" s="10" t="str">
        <f t="shared" si="18"/>
        <v xml:space="preserve"> </v>
      </c>
      <c r="J170" s="19" t="str">
        <f t="shared" si="19"/>
        <v xml:space="preserve"> </v>
      </c>
      <c r="K170" s="83" t="str">
        <f t="shared" si="20"/>
        <v xml:space="preserve"> </v>
      </c>
      <c r="L170" s="13" t="str">
        <f t="shared" si="21"/>
        <v xml:space="preserve"> </v>
      </c>
      <c r="M170" s="13" t="str">
        <f t="shared" si="22"/>
        <v xml:space="preserve"> </v>
      </c>
    </row>
    <row r="171" spans="2:13">
      <c r="B171" s="10"/>
      <c r="I171" s="10" t="str">
        <f t="shared" si="18"/>
        <v xml:space="preserve"> </v>
      </c>
      <c r="J171" s="19" t="str">
        <f t="shared" si="19"/>
        <v xml:space="preserve"> </v>
      </c>
      <c r="K171" s="83" t="str">
        <f t="shared" si="20"/>
        <v xml:space="preserve"> </v>
      </c>
      <c r="L171" s="13" t="str">
        <f t="shared" si="21"/>
        <v xml:space="preserve"> </v>
      </c>
      <c r="M171" s="13" t="str">
        <f t="shared" si="22"/>
        <v xml:space="preserve"> </v>
      </c>
    </row>
    <row r="172" spans="2:13">
      <c r="B172" s="10"/>
      <c r="I172" s="10" t="str">
        <f t="shared" si="18"/>
        <v xml:space="preserve"> </v>
      </c>
      <c r="J172" s="19" t="str">
        <f t="shared" si="19"/>
        <v xml:space="preserve"> </v>
      </c>
      <c r="K172" s="83" t="str">
        <f t="shared" si="20"/>
        <v xml:space="preserve"> </v>
      </c>
      <c r="L172" s="13" t="str">
        <f t="shared" si="21"/>
        <v xml:space="preserve"> </v>
      </c>
      <c r="M172" s="13" t="str">
        <f t="shared" si="22"/>
        <v xml:space="preserve"> </v>
      </c>
    </row>
    <row r="173" spans="2:13">
      <c r="B173" s="10"/>
      <c r="I173" s="10" t="str">
        <f t="shared" si="18"/>
        <v xml:space="preserve"> </v>
      </c>
      <c r="J173" s="19" t="str">
        <f t="shared" si="19"/>
        <v xml:space="preserve"> </v>
      </c>
      <c r="K173" s="83" t="str">
        <f t="shared" si="20"/>
        <v xml:space="preserve"> </v>
      </c>
      <c r="L173" s="13" t="str">
        <f t="shared" si="21"/>
        <v xml:space="preserve"> </v>
      </c>
      <c r="M173" s="13" t="str">
        <f t="shared" si="22"/>
        <v xml:space="preserve"> </v>
      </c>
    </row>
    <row r="174" spans="2:13">
      <c r="B174" s="10"/>
      <c r="I174" s="10" t="str">
        <f t="shared" si="18"/>
        <v xml:space="preserve"> </v>
      </c>
      <c r="J174" s="19" t="str">
        <f t="shared" si="19"/>
        <v xml:space="preserve"> </v>
      </c>
      <c r="K174" s="83" t="str">
        <f t="shared" si="20"/>
        <v xml:space="preserve"> </v>
      </c>
      <c r="L174" s="13" t="str">
        <f t="shared" si="21"/>
        <v xml:space="preserve"> </v>
      </c>
      <c r="M174" s="13" t="str">
        <f t="shared" si="22"/>
        <v xml:space="preserve"> </v>
      </c>
    </row>
    <row r="175" spans="2:13">
      <c r="B175" s="10"/>
      <c r="I175" s="10" t="str">
        <f t="shared" si="18"/>
        <v xml:space="preserve"> </v>
      </c>
      <c r="J175" s="19" t="str">
        <f t="shared" si="19"/>
        <v xml:space="preserve"> </v>
      </c>
      <c r="K175" s="83" t="str">
        <f t="shared" si="20"/>
        <v xml:space="preserve"> </v>
      </c>
      <c r="L175" s="13" t="str">
        <f t="shared" si="21"/>
        <v xml:space="preserve"> </v>
      </c>
      <c r="M175" s="13" t="str">
        <f t="shared" si="22"/>
        <v xml:space="preserve"> </v>
      </c>
    </row>
    <row r="176" spans="2:13">
      <c r="B176" s="10"/>
      <c r="I176" s="10" t="str">
        <f t="shared" si="18"/>
        <v xml:space="preserve"> </v>
      </c>
      <c r="J176" s="19" t="str">
        <f t="shared" si="19"/>
        <v xml:space="preserve"> </v>
      </c>
      <c r="K176" s="83" t="str">
        <f t="shared" si="20"/>
        <v xml:space="preserve"> </v>
      </c>
      <c r="L176" s="13" t="str">
        <f t="shared" si="21"/>
        <v xml:space="preserve"> </v>
      </c>
      <c r="M176" s="13" t="str">
        <f t="shared" si="22"/>
        <v xml:space="preserve"> </v>
      </c>
    </row>
    <row r="177" spans="2:13">
      <c r="B177" s="10"/>
      <c r="I177" s="10" t="str">
        <f t="shared" si="18"/>
        <v xml:space="preserve"> </v>
      </c>
      <c r="J177" s="19" t="str">
        <f t="shared" si="19"/>
        <v xml:space="preserve"> </v>
      </c>
      <c r="K177" s="83" t="str">
        <f t="shared" si="20"/>
        <v xml:space="preserve"> </v>
      </c>
      <c r="L177" s="13" t="str">
        <f t="shared" si="21"/>
        <v xml:space="preserve"> </v>
      </c>
      <c r="M177" s="13" t="str">
        <f t="shared" si="22"/>
        <v xml:space="preserve"> </v>
      </c>
    </row>
    <row r="178" spans="2:13">
      <c r="B178" s="10"/>
      <c r="I178" s="10" t="str">
        <f t="shared" si="18"/>
        <v xml:space="preserve"> </v>
      </c>
      <c r="J178" s="19" t="str">
        <f t="shared" si="19"/>
        <v xml:space="preserve"> </v>
      </c>
      <c r="K178" s="83" t="str">
        <f t="shared" si="20"/>
        <v xml:space="preserve"> </v>
      </c>
      <c r="L178" s="13" t="str">
        <f t="shared" si="21"/>
        <v xml:space="preserve"> </v>
      </c>
      <c r="M178" s="13" t="str">
        <f t="shared" si="22"/>
        <v xml:space="preserve"> </v>
      </c>
    </row>
    <row r="179" spans="2:13">
      <c r="B179" s="10"/>
      <c r="I179" s="10" t="str">
        <f t="shared" si="18"/>
        <v xml:space="preserve"> </v>
      </c>
      <c r="J179" s="19" t="str">
        <f t="shared" si="19"/>
        <v xml:space="preserve"> </v>
      </c>
      <c r="K179" s="83" t="str">
        <f t="shared" si="20"/>
        <v xml:space="preserve"> </v>
      </c>
      <c r="L179" s="13" t="str">
        <f t="shared" si="21"/>
        <v xml:space="preserve"> </v>
      </c>
      <c r="M179" s="13" t="str">
        <f t="shared" si="22"/>
        <v xml:space="preserve"> </v>
      </c>
    </row>
    <row r="180" spans="2:13">
      <c r="B180" s="10"/>
      <c r="I180" s="10" t="str">
        <f t="shared" si="18"/>
        <v xml:space="preserve"> </v>
      </c>
      <c r="J180" s="19" t="str">
        <f t="shared" si="19"/>
        <v xml:space="preserve"> </v>
      </c>
      <c r="K180" s="83" t="str">
        <f t="shared" si="20"/>
        <v xml:space="preserve"> </v>
      </c>
      <c r="L180" s="13" t="str">
        <f t="shared" si="21"/>
        <v xml:space="preserve"> </v>
      </c>
      <c r="M180" s="13" t="str">
        <f t="shared" si="22"/>
        <v xml:space="preserve"> </v>
      </c>
    </row>
    <row r="181" spans="2:13">
      <c r="B181" s="10"/>
      <c r="I181" s="10" t="str">
        <f t="shared" si="18"/>
        <v xml:space="preserve"> </v>
      </c>
      <c r="J181" s="19" t="str">
        <f t="shared" si="19"/>
        <v xml:space="preserve"> </v>
      </c>
      <c r="K181" s="83" t="str">
        <f t="shared" si="20"/>
        <v xml:space="preserve"> </v>
      </c>
      <c r="L181" s="13" t="str">
        <f t="shared" si="21"/>
        <v xml:space="preserve"> </v>
      </c>
      <c r="M181" s="13" t="str">
        <f t="shared" si="22"/>
        <v xml:space="preserve"> </v>
      </c>
    </row>
    <row r="182" spans="2:13">
      <c r="B182" s="10"/>
      <c r="I182" s="10" t="str">
        <f t="shared" si="18"/>
        <v xml:space="preserve"> </v>
      </c>
      <c r="J182" s="19" t="str">
        <f t="shared" si="19"/>
        <v xml:space="preserve"> </v>
      </c>
      <c r="K182" s="83" t="str">
        <f t="shared" si="20"/>
        <v xml:space="preserve"> </v>
      </c>
      <c r="L182" s="13" t="str">
        <f t="shared" si="21"/>
        <v xml:space="preserve"> </v>
      </c>
      <c r="M182" s="13" t="str">
        <f t="shared" si="22"/>
        <v xml:space="preserve"> </v>
      </c>
    </row>
    <row r="183" spans="2:13">
      <c r="B183" s="10"/>
      <c r="I183" s="10" t="str">
        <f t="shared" si="18"/>
        <v xml:space="preserve"> </v>
      </c>
      <c r="J183" s="19" t="str">
        <f t="shared" si="19"/>
        <v xml:space="preserve"> </v>
      </c>
      <c r="K183" s="83" t="str">
        <f t="shared" si="20"/>
        <v xml:space="preserve"> </v>
      </c>
      <c r="L183" s="13" t="str">
        <f t="shared" si="21"/>
        <v xml:space="preserve"> </v>
      </c>
      <c r="M183" s="13" t="str">
        <f t="shared" si="22"/>
        <v xml:space="preserve"> </v>
      </c>
    </row>
    <row r="184" spans="2:13">
      <c r="B184" s="10"/>
      <c r="I184" s="10" t="str">
        <f t="shared" si="18"/>
        <v xml:space="preserve"> </v>
      </c>
      <c r="J184" s="19" t="str">
        <f t="shared" si="19"/>
        <v xml:space="preserve"> </v>
      </c>
      <c r="K184" s="83" t="str">
        <f t="shared" si="20"/>
        <v xml:space="preserve"> </v>
      </c>
      <c r="L184" s="13" t="str">
        <f t="shared" si="21"/>
        <v xml:space="preserve"> </v>
      </c>
      <c r="M184" s="13" t="str">
        <f t="shared" si="22"/>
        <v xml:space="preserve"> </v>
      </c>
    </row>
    <row r="185" spans="2:13">
      <c r="B185" s="10"/>
      <c r="I185" s="10" t="str">
        <f t="shared" si="18"/>
        <v xml:space="preserve"> </v>
      </c>
      <c r="J185" s="19" t="str">
        <f t="shared" si="19"/>
        <v xml:space="preserve"> </v>
      </c>
      <c r="K185" s="83" t="str">
        <f t="shared" si="20"/>
        <v xml:space="preserve"> </v>
      </c>
      <c r="L185" s="13" t="str">
        <f t="shared" si="21"/>
        <v xml:space="preserve"> </v>
      </c>
      <c r="M185" s="13" t="str">
        <f t="shared" si="22"/>
        <v xml:space="preserve"> </v>
      </c>
    </row>
    <row r="186" spans="2:13">
      <c r="B186" s="10"/>
      <c r="I186" s="10" t="str">
        <f t="shared" si="18"/>
        <v xml:space="preserve"> </v>
      </c>
      <c r="J186" s="19" t="str">
        <f t="shared" si="19"/>
        <v xml:space="preserve"> </v>
      </c>
      <c r="K186" s="83" t="str">
        <f t="shared" si="20"/>
        <v xml:space="preserve"> </v>
      </c>
      <c r="L186" s="13" t="str">
        <f t="shared" si="21"/>
        <v xml:space="preserve"> </v>
      </c>
      <c r="M186" s="13" t="str">
        <f t="shared" si="22"/>
        <v xml:space="preserve"> </v>
      </c>
    </row>
    <row r="187" spans="2:13">
      <c r="B187" s="10"/>
      <c r="I187" s="10" t="str">
        <f t="shared" si="18"/>
        <v xml:space="preserve"> </v>
      </c>
      <c r="J187" s="19" t="str">
        <f t="shared" si="19"/>
        <v xml:space="preserve"> </v>
      </c>
      <c r="K187" s="83" t="str">
        <f t="shared" si="20"/>
        <v xml:space="preserve"> </v>
      </c>
      <c r="L187" s="13" t="str">
        <f t="shared" si="21"/>
        <v xml:space="preserve"> </v>
      </c>
      <c r="M187" s="13" t="str">
        <f t="shared" si="22"/>
        <v xml:space="preserve"> </v>
      </c>
    </row>
    <row r="188" spans="2:13">
      <c r="B188" s="10"/>
      <c r="I188" s="10" t="str">
        <f t="shared" si="18"/>
        <v xml:space="preserve"> </v>
      </c>
      <c r="J188" s="19" t="str">
        <f t="shared" si="19"/>
        <v xml:space="preserve"> </v>
      </c>
      <c r="K188" s="83" t="str">
        <f t="shared" si="20"/>
        <v xml:space="preserve"> </v>
      </c>
      <c r="L188" s="13" t="str">
        <f t="shared" si="21"/>
        <v xml:space="preserve"> </v>
      </c>
      <c r="M188" s="13" t="str">
        <f t="shared" si="22"/>
        <v xml:space="preserve"> </v>
      </c>
    </row>
    <row r="189" spans="2:13">
      <c r="B189" s="10"/>
      <c r="I189" s="10" t="str">
        <f t="shared" si="18"/>
        <v xml:space="preserve"> </v>
      </c>
      <c r="J189" s="19" t="str">
        <f t="shared" si="19"/>
        <v xml:space="preserve"> </v>
      </c>
      <c r="K189" s="83" t="str">
        <f t="shared" si="20"/>
        <v xml:space="preserve"> </v>
      </c>
      <c r="L189" s="13" t="str">
        <f t="shared" si="21"/>
        <v xml:space="preserve"> </v>
      </c>
      <c r="M189" s="13" t="str">
        <f t="shared" si="22"/>
        <v xml:space="preserve"> </v>
      </c>
    </row>
    <row r="190" spans="2:13">
      <c r="B190" s="10"/>
      <c r="I190" s="10" t="str">
        <f t="shared" si="18"/>
        <v xml:space="preserve"> </v>
      </c>
      <c r="J190" s="19" t="str">
        <f t="shared" si="19"/>
        <v xml:space="preserve"> </v>
      </c>
      <c r="K190" s="83" t="str">
        <f t="shared" si="20"/>
        <v xml:space="preserve"> </v>
      </c>
      <c r="L190" s="13" t="str">
        <f t="shared" si="21"/>
        <v xml:space="preserve"> </v>
      </c>
      <c r="M190" s="13" t="str">
        <f t="shared" si="22"/>
        <v xml:space="preserve"> </v>
      </c>
    </row>
    <row r="191" spans="2:13">
      <c r="B191" s="10"/>
      <c r="I191" s="10" t="str">
        <f t="shared" si="18"/>
        <v xml:space="preserve"> </v>
      </c>
      <c r="J191" s="19" t="str">
        <f t="shared" si="19"/>
        <v xml:space="preserve"> </v>
      </c>
      <c r="K191" s="83" t="str">
        <f t="shared" si="20"/>
        <v xml:space="preserve"> </v>
      </c>
      <c r="L191" s="13" t="str">
        <f t="shared" si="21"/>
        <v xml:space="preserve"> </v>
      </c>
      <c r="M191" s="13" t="str">
        <f t="shared" si="22"/>
        <v xml:space="preserve"> </v>
      </c>
    </row>
    <row r="192" spans="2:13">
      <c r="B192" s="10"/>
      <c r="I192" s="10" t="str">
        <f t="shared" si="18"/>
        <v xml:space="preserve"> </v>
      </c>
      <c r="J192" s="19" t="str">
        <f t="shared" si="19"/>
        <v xml:space="preserve"> </v>
      </c>
      <c r="K192" s="83" t="str">
        <f t="shared" si="20"/>
        <v xml:space="preserve"> </v>
      </c>
      <c r="L192" s="13" t="str">
        <f t="shared" si="21"/>
        <v xml:space="preserve"> </v>
      </c>
      <c r="M192" s="13" t="str">
        <f t="shared" si="22"/>
        <v xml:space="preserve"> </v>
      </c>
    </row>
    <row r="193" spans="2:13">
      <c r="B193" s="10"/>
      <c r="I193" s="10" t="str">
        <f t="shared" si="18"/>
        <v xml:space="preserve"> </v>
      </c>
      <c r="J193" s="19" t="str">
        <f t="shared" si="19"/>
        <v xml:space="preserve"> </v>
      </c>
      <c r="K193" s="83" t="str">
        <f t="shared" si="20"/>
        <v xml:space="preserve"> </v>
      </c>
      <c r="L193" s="13" t="str">
        <f t="shared" si="21"/>
        <v xml:space="preserve"> </v>
      </c>
      <c r="M193" s="13" t="str">
        <f t="shared" si="22"/>
        <v xml:space="preserve"> </v>
      </c>
    </row>
    <row r="194" spans="2:13">
      <c r="B194" s="10"/>
      <c r="I194" s="10" t="str">
        <f t="shared" ref="I194:I257" si="23">IF(ISBLANK(E194)," ",CONCATENATE(D194,E194))</f>
        <v xml:space="preserve"> </v>
      </c>
      <c r="J194" s="19" t="str">
        <f t="shared" ref="J194:J257" si="24">IF(ISBLANK(E194)," ",VLOOKUP(I194,id,2,FALSE))</f>
        <v xml:space="preserve"> </v>
      </c>
      <c r="K194" s="83" t="str">
        <f t="shared" ref="K194:K257" si="25">IF(ISBLANK(E194)," ",VLOOKUP(I194,id,3,FALSE))</f>
        <v xml:space="preserve"> </v>
      </c>
      <c r="L194" s="13" t="str">
        <f t="shared" ref="L194:L257" si="26">IF(ISBLANK(E194)," ",VLOOKUP(I194,id,4,FALSE))</f>
        <v xml:space="preserve"> </v>
      </c>
      <c r="M194" s="13" t="str">
        <f t="shared" si="22"/>
        <v xml:space="preserve"> </v>
      </c>
    </row>
    <row r="195" spans="2:13">
      <c r="B195" s="10"/>
      <c r="I195" s="10" t="str">
        <f t="shared" si="23"/>
        <v xml:space="preserve"> </v>
      </c>
      <c r="J195" s="19" t="str">
        <f t="shared" si="24"/>
        <v xml:space="preserve"> </v>
      </c>
      <c r="K195" s="83" t="str">
        <f t="shared" si="25"/>
        <v xml:space="preserve"> </v>
      </c>
      <c r="L195" s="13" t="str">
        <f t="shared" si="26"/>
        <v xml:space="preserve"> </v>
      </c>
      <c r="M195" s="13" t="str">
        <f t="shared" ref="M195:M258" si="27">IF(ISBLANK(E195)," ",VLOOKUP(I195,id,5,FALSE))</f>
        <v xml:space="preserve"> </v>
      </c>
    </row>
    <row r="196" spans="2:13">
      <c r="B196" s="10"/>
      <c r="I196" s="10" t="str">
        <f t="shared" si="23"/>
        <v xml:space="preserve"> </v>
      </c>
      <c r="J196" s="19" t="str">
        <f t="shared" si="24"/>
        <v xml:space="preserve"> </v>
      </c>
      <c r="K196" s="83" t="str">
        <f t="shared" si="25"/>
        <v xml:space="preserve"> </v>
      </c>
      <c r="L196" s="13" t="str">
        <f t="shared" si="26"/>
        <v xml:space="preserve"> </v>
      </c>
      <c r="M196" s="13" t="str">
        <f t="shared" si="27"/>
        <v xml:space="preserve"> </v>
      </c>
    </row>
    <row r="197" spans="2:13">
      <c r="B197" s="10"/>
      <c r="I197" s="10" t="str">
        <f t="shared" si="23"/>
        <v xml:space="preserve"> </v>
      </c>
      <c r="J197" s="19" t="str">
        <f t="shared" si="24"/>
        <v xml:space="preserve"> </v>
      </c>
      <c r="K197" s="83" t="str">
        <f t="shared" si="25"/>
        <v xml:space="preserve"> </v>
      </c>
      <c r="L197" s="13" t="str">
        <f t="shared" si="26"/>
        <v xml:space="preserve"> </v>
      </c>
      <c r="M197" s="13" t="str">
        <f t="shared" si="27"/>
        <v xml:space="preserve"> </v>
      </c>
    </row>
    <row r="198" spans="2:13">
      <c r="B198" s="10"/>
      <c r="I198" s="10" t="str">
        <f t="shared" si="23"/>
        <v xml:space="preserve"> </v>
      </c>
      <c r="J198" s="19" t="str">
        <f t="shared" si="24"/>
        <v xml:space="preserve"> </v>
      </c>
      <c r="K198" s="83" t="str">
        <f t="shared" si="25"/>
        <v xml:space="preserve"> </v>
      </c>
      <c r="L198" s="13" t="str">
        <f t="shared" si="26"/>
        <v xml:space="preserve"> </v>
      </c>
      <c r="M198" s="13" t="str">
        <f t="shared" si="27"/>
        <v xml:space="preserve"> </v>
      </c>
    </row>
    <row r="199" spans="2:13">
      <c r="B199" s="10"/>
      <c r="I199" s="10" t="str">
        <f t="shared" si="23"/>
        <v xml:space="preserve"> </v>
      </c>
      <c r="J199" s="19" t="str">
        <f t="shared" si="24"/>
        <v xml:space="preserve"> </v>
      </c>
      <c r="K199" s="83" t="str">
        <f t="shared" si="25"/>
        <v xml:space="preserve"> </v>
      </c>
      <c r="L199" s="13" t="str">
        <f t="shared" si="26"/>
        <v xml:space="preserve"> </v>
      </c>
      <c r="M199" s="13" t="str">
        <f t="shared" si="27"/>
        <v xml:space="preserve"> </v>
      </c>
    </row>
    <row r="200" spans="2:13">
      <c r="B200" s="10"/>
      <c r="I200" s="10" t="str">
        <f t="shared" si="23"/>
        <v xml:space="preserve"> </v>
      </c>
      <c r="J200" s="19" t="str">
        <f t="shared" si="24"/>
        <v xml:space="preserve"> </v>
      </c>
      <c r="K200" s="83" t="str">
        <f t="shared" si="25"/>
        <v xml:space="preserve"> </v>
      </c>
      <c r="L200" s="13" t="str">
        <f t="shared" si="26"/>
        <v xml:space="preserve"> </v>
      </c>
      <c r="M200" s="13" t="str">
        <f t="shared" si="27"/>
        <v xml:space="preserve"> </v>
      </c>
    </row>
    <row r="201" spans="2:13">
      <c r="B201" s="10"/>
      <c r="I201" s="10" t="str">
        <f t="shared" si="23"/>
        <v xml:space="preserve"> </v>
      </c>
      <c r="J201" s="19" t="str">
        <f t="shared" si="24"/>
        <v xml:space="preserve"> </v>
      </c>
      <c r="K201" s="83" t="str">
        <f t="shared" si="25"/>
        <v xml:space="preserve"> </v>
      </c>
      <c r="L201" s="13" t="str">
        <f t="shared" si="26"/>
        <v xml:space="preserve"> </v>
      </c>
      <c r="M201" s="13" t="str">
        <f t="shared" si="27"/>
        <v xml:space="preserve"> </v>
      </c>
    </row>
    <row r="202" spans="2:13">
      <c r="B202" s="10"/>
      <c r="I202" s="10" t="str">
        <f t="shared" si="23"/>
        <v xml:space="preserve"> </v>
      </c>
      <c r="J202" s="19" t="str">
        <f t="shared" si="24"/>
        <v xml:space="preserve"> </v>
      </c>
      <c r="K202" s="83" t="str">
        <f t="shared" si="25"/>
        <v xml:space="preserve"> </v>
      </c>
      <c r="L202" s="13" t="str">
        <f t="shared" si="26"/>
        <v xml:space="preserve"> </v>
      </c>
      <c r="M202" s="13" t="str">
        <f t="shared" si="27"/>
        <v xml:space="preserve"> </v>
      </c>
    </row>
    <row r="203" spans="2:13">
      <c r="B203" s="10"/>
      <c r="I203" s="10" t="str">
        <f t="shared" si="23"/>
        <v xml:space="preserve"> </v>
      </c>
      <c r="J203" s="19" t="str">
        <f t="shared" si="24"/>
        <v xml:space="preserve"> </v>
      </c>
      <c r="K203" s="83" t="str">
        <f t="shared" si="25"/>
        <v xml:space="preserve"> </v>
      </c>
      <c r="L203" s="13" t="str">
        <f t="shared" si="26"/>
        <v xml:space="preserve"> </v>
      </c>
      <c r="M203" s="13" t="str">
        <f t="shared" si="27"/>
        <v xml:space="preserve"> </v>
      </c>
    </row>
    <row r="204" spans="2:13">
      <c r="B204" s="10"/>
      <c r="I204" s="10" t="str">
        <f t="shared" si="23"/>
        <v xml:space="preserve"> </v>
      </c>
      <c r="J204" s="19" t="str">
        <f t="shared" si="24"/>
        <v xml:space="preserve"> </v>
      </c>
      <c r="K204" s="83" t="str">
        <f t="shared" si="25"/>
        <v xml:space="preserve"> </v>
      </c>
      <c r="L204" s="13" t="str">
        <f t="shared" si="26"/>
        <v xml:space="preserve"> </v>
      </c>
      <c r="M204" s="13" t="str">
        <f t="shared" si="27"/>
        <v xml:space="preserve"> </v>
      </c>
    </row>
    <row r="205" spans="2:13">
      <c r="B205" s="10"/>
      <c r="I205" s="10" t="str">
        <f t="shared" si="23"/>
        <v xml:space="preserve"> </v>
      </c>
      <c r="J205" s="19" t="str">
        <f t="shared" si="24"/>
        <v xml:space="preserve"> </v>
      </c>
      <c r="K205" s="83" t="str">
        <f t="shared" si="25"/>
        <v xml:space="preserve"> </v>
      </c>
      <c r="L205" s="13" t="str">
        <f t="shared" si="26"/>
        <v xml:space="preserve"> </v>
      </c>
      <c r="M205" s="13" t="str">
        <f t="shared" si="27"/>
        <v xml:space="preserve"> </v>
      </c>
    </row>
    <row r="206" spans="2:13">
      <c r="B206" s="10"/>
      <c r="I206" s="10" t="str">
        <f t="shared" si="23"/>
        <v xml:space="preserve"> </v>
      </c>
      <c r="J206" s="19" t="str">
        <f t="shared" si="24"/>
        <v xml:space="preserve"> </v>
      </c>
      <c r="K206" s="83" t="str">
        <f t="shared" si="25"/>
        <v xml:space="preserve"> </v>
      </c>
      <c r="L206" s="13" t="str">
        <f t="shared" si="26"/>
        <v xml:space="preserve"> </v>
      </c>
      <c r="M206" s="13" t="str">
        <f t="shared" si="27"/>
        <v xml:space="preserve"> </v>
      </c>
    </row>
    <row r="207" spans="2:13">
      <c r="B207" s="10"/>
      <c r="I207" s="10" t="str">
        <f t="shared" si="23"/>
        <v xml:space="preserve"> </v>
      </c>
      <c r="J207" s="19" t="str">
        <f t="shared" si="24"/>
        <v xml:space="preserve"> </v>
      </c>
      <c r="K207" s="83" t="str">
        <f t="shared" si="25"/>
        <v xml:space="preserve"> </v>
      </c>
      <c r="L207" s="13" t="str">
        <f t="shared" si="26"/>
        <v xml:space="preserve"> </v>
      </c>
      <c r="M207" s="13" t="str">
        <f t="shared" si="27"/>
        <v xml:space="preserve"> </v>
      </c>
    </row>
    <row r="208" spans="2:13">
      <c r="B208" s="10"/>
      <c r="I208" s="10" t="str">
        <f t="shared" si="23"/>
        <v xml:space="preserve"> </v>
      </c>
      <c r="J208" s="19" t="str">
        <f t="shared" si="24"/>
        <v xml:space="preserve"> </v>
      </c>
      <c r="K208" s="83" t="str">
        <f t="shared" si="25"/>
        <v xml:space="preserve"> </v>
      </c>
      <c r="L208" s="13" t="str">
        <f t="shared" si="26"/>
        <v xml:space="preserve"> </v>
      </c>
      <c r="M208" s="13" t="str">
        <f t="shared" si="27"/>
        <v xml:space="preserve"> </v>
      </c>
    </row>
    <row r="209" spans="2:13">
      <c r="B209" s="10"/>
      <c r="I209" s="10" t="str">
        <f t="shared" si="23"/>
        <v xml:space="preserve"> </v>
      </c>
      <c r="J209" s="19" t="str">
        <f t="shared" si="24"/>
        <v xml:space="preserve"> </v>
      </c>
      <c r="K209" s="83" t="str">
        <f t="shared" si="25"/>
        <v xml:space="preserve"> </v>
      </c>
      <c r="L209" s="13" t="str">
        <f t="shared" si="26"/>
        <v xml:space="preserve"> </v>
      </c>
      <c r="M209" s="13" t="str">
        <f t="shared" si="27"/>
        <v xml:space="preserve"> </v>
      </c>
    </row>
    <row r="210" spans="2:13">
      <c r="B210" s="10"/>
      <c r="I210" s="10" t="str">
        <f t="shared" si="23"/>
        <v xml:space="preserve"> </v>
      </c>
      <c r="J210" s="19" t="str">
        <f t="shared" si="24"/>
        <v xml:space="preserve"> </v>
      </c>
      <c r="K210" s="83" t="str">
        <f t="shared" si="25"/>
        <v xml:space="preserve"> </v>
      </c>
      <c r="L210" s="13" t="str">
        <f t="shared" si="26"/>
        <v xml:space="preserve"> </v>
      </c>
      <c r="M210" s="13" t="str">
        <f t="shared" si="27"/>
        <v xml:space="preserve"> </v>
      </c>
    </row>
    <row r="211" spans="2:13">
      <c r="B211" s="10"/>
      <c r="I211" s="10" t="str">
        <f t="shared" si="23"/>
        <v xml:space="preserve"> </v>
      </c>
      <c r="J211" s="19" t="str">
        <f t="shared" si="24"/>
        <v xml:space="preserve"> </v>
      </c>
      <c r="K211" s="83" t="str">
        <f t="shared" si="25"/>
        <v xml:space="preserve"> </v>
      </c>
      <c r="L211" s="13" t="str">
        <f t="shared" si="26"/>
        <v xml:space="preserve"> </v>
      </c>
      <c r="M211" s="13" t="str">
        <f t="shared" si="27"/>
        <v xml:space="preserve"> </v>
      </c>
    </row>
    <row r="212" spans="2:13">
      <c r="B212" s="10"/>
      <c r="I212" s="10" t="str">
        <f t="shared" si="23"/>
        <v xml:space="preserve"> </v>
      </c>
      <c r="J212" s="19" t="str">
        <f t="shared" si="24"/>
        <v xml:space="preserve"> </v>
      </c>
      <c r="K212" s="83" t="str">
        <f t="shared" si="25"/>
        <v xml:space="preserve"> </v>
      </c>
      <c r="L212" s="13" t="str">
        <f t="shared" si="26"/>
        <v xml:space="preserve"> </v>
      </c>
      <c r="M212" s="13" t="str">
        <f t="shared" si="27"/>
        <v xml:space="preserve"> </v>
      </c>
    </row>
    <row r="213" spans="2:13">
      <c r="B213" s="10"/>
      <c r="I213" s="10" t="str">
        <f t="shared" si="23"/>
        <v xml:space="preserve"> </v>
      </c>
      <c r="J213" s="19" t="str">
        <f t="shared" si="24"/>
        <v xml:space="preserve"> </v>
      </c>
      <c r="K213" s="83" t="str">
        <f t="shared" si="25"/>
        <v xml:space="preserve"> </v>
      </c>
      <c r="L213" s="13" t="str">
        <f t="shared" si="26"/>
        <v xml:space="preserve"> </v>
      </c>
      <c r="M213" s="13" t="str">
        <f t="shared" si="27"/>
        <v xml:space="preserve"> </v>
      </c>
    </row>
    <row r="214" spans="2:13">
      <c r="B214" s="10"/>
      <c r="I214" s="10" t="str">
        <f t="shared" si="23"/>
        <v xml:space="preserve"> </v>
      </c>
      <c r="J214" s="19" t="str">
        <f t="shared" si="24"/>
        <v xml:space="preserve"> </v>
      </c>
      <c r="K214" s="83" t="str">
        <f t="shared" si="25"/>
        <v xml:space="preserve"> </v>
      </c>
      <c r="L214" s="13" t="str">
        <f t="shared" si="26"/>
        <v xml:space="preserve"> </v>
      </c>
      <c r="M214" s="13" t="str">
        <f t="shared" si="27"/>
        <v xml:space="preserve"> </v>
      </c>
    </row>
    <row r="215" spans="2:13">
      <c r="B215" s="10"/>
      <c r="I215" s="10" t="str">
        <f t="shared" si="23"/>
        <v xml:space="preserve"> </v>
      </c>
      <c r="J215" s="19" t="str">
        <f t="shared" si="24"/>
        <v xml:space="preserve"> </v>
      </c>
      <c r="K215" s="83" t="str">
        <f t="shared" si="25"/>
        <v xml:space="preserve"> </v>
      </c>
      <c r="L215" s="13" t="str">
        <f t="shared" si="26"/>
        <v xml:space="preserve"> </v>
      </c>
      <c r="M215" s="13" t="str">
        <f t="shared" si="27"/>
        <v xml:space="preserve"> </v>
      </c>
    </row>
    <row r="216" spans="2:13">
      <c r="B216" s="10"/>
      <c r="I216" s="10" t="str">
        <f t="shared" si="23"/>
        <v xml:space="preserve"> </v>
      </c>
      <c r="J216" s="19" t="str">
        <f t="shared" si="24"/>
        <v xml:space="preserve"> </v>
      </c>
      <c r="K216" s="83" t="str">
        <f t="shared" si="25"/>
        <v xml:space="preserve"> </v>
      </c>
      <c r="L216" s="13" t="str">
        <f t="shared" si="26"/>
        <v xml:space="preserve"> </v>
      </c>
      <c r="M216" s="13" t="str">
        <f t="shared" si="27"/>
        <v xml:space="preserve"> </v>
      </c>
    </row>
    <row r="217" spans="2:13">
      <c r="B217" s="10"/>
      <c r="I217" s="10" t="str">
        <f t="shared" si="23"/>
        <v xml:space="preserve"> </v>
      </c>
      <c r="J217" s="19" t="str">
        <f t="shared" si="24"/>
        <v xml:space="preserve"> </v>
      </c>
      <c r="K217" s="83" t="str">
        <f t="shared" si="25"/>
        <v xml:space="preserve"> </v>
      </c>
      <c r="L217" s="13" t="str">
        <f t="shared" si="26"/>
        <v xml:space="preserve"> </v>
      </c>
      <c r="M217" s="13" t="str">
        <f t="shared" si="27"/>
        <v xml:space="preserve"> </v>
      </c>
    </row>
    <row r="218" spans="2:13">
      <c r="B218" s="10"/>
      <c r="I218" s="10" t="str">
        <f t="shared" si="23"/>
        <v xml:space="preserve"> </v>
      </c>
      <c r="J218" s="19" t="str">
        <f t="shared" si="24"/>
        <v xml:space="preserve"> </v>
      </c>
      <c r="K218" s="83" t="str">
        <f t="shared" si="25"/>
        <v xml:space="preserve"> </v>
      </c>
      <c r="L218" s="13" t="str">
        <f t="shared" si="26"/>
        <v xml:space="preserve"> </v>
      </c>
      <c r="M218" s="13" t="str">
        <f t="shared" si="27"/>
        <v xml:space="preserve"> </v>
      </c>
    </row>
    <row r="219" spans="2:13">
      <c r="B219" s="10"/>
      <c r="I219" s="10" t="str">
        <f t="shared" si="23"/>
        <v xml:space="preserve"> </v>
      </c>
      <c r="J219" s="19" t="str">
        <f t="shared" si="24"/>
        <v xml:space="preserve"> </v>
      </c>
      <c r="K219" s="83" t="str">
        <f t="shared" si="25"/>
        <v xml:space="preserve"> </v>
      </c>
      <c r="L219" s="13" t="str">
        <f t="shared" si="26"/>
        <v xml:space="preserve"> </v>
      </c>
      <c r="M219" s="13" t="str">
        <f t="shared" si="27"/>
        <v xml:space="preserve"> </v>
      </c>
    </row>
    <row r="220" spans="2:13">
      <c r="B220" s="10"/>
      <c r="I220" s="10" t="str">
        <f t="shared" si="23"/>
        <v xml:space="preserve"> </v>
      </c>
      <c r="J220" s="19" t="str">
        <f t="shared" si="24"/>
        <v xml:space="preserve"> </v>
      </c>
      <c r="K220" s="83" t="str">
        <f t="shared" si="25"/>
        <v xml:space="preserve"> </v>
      </c>
      <c r="L220" s="13" t="str">
        <f t="shared" si="26"/>
        <v xml:space="preserve"> </v>
      </c>
      <c r="M220" s="13" t="str">
        <f t="shared" si="27"/>
        <v xml:space="preserve"> </v>
      </c>
    </row>
    <row r="221" spans="2:13">
      <c r="B221" s="10"/>
      <c r="I221" s="10" t="str">
        <f t="shared" si="23"/>
        <v xml:space="preserve"> </v>
      </c>
      <c r="J221" s="19" t="str">
        <f t="shared" si="24"/>
        <v xml:space="preserve"> </v>
      </c>
      <c r="K221" s="83" t="str">
        <f t="shared" si="25"/>
        <v xml:space="preserve"> </v>
      </c>
      <c r="L221" s="13" t="str">
        <f t="shared" si="26"/>
        <v xml:space="preserve"> </v>
      </c>
      <c r="M221" s="13" t="str">
        <f t="shared" si="27"/>
        <v xml:space="preserve"> </v>
      </c>
    </row>
    <row r="222" spans="2:13">
      <c r="B222" s="10"/>
      <c r="I222" s="10" t="str">
        <f t="shared" si="23"/>
        <v xml:space="preserve"> </v>
      </c>
      <c r="J222" s="19" t="str">
        <f t="shared" si="24"/>
        <v xml:space="preserve"> </v>
      </c>
      <c r="K222" s="83" t="str">
        <f t="shared" si="25"/>
        <v xml:space="preserve"> </v>
      </c>
      <c r="L222" s="13" t="str">
        <f t="shared" si="26"/>
        <v xml:space="preserve"> </v>
      </c>
      <c r="M222" s="13" t="str">
        <f t="shared" si="27"/>
        <v xml:space="preserve"> </v>
      </c>
    </row>
    <row r="223" spans="2:13">
      <c r="B223" s="10"/>
      <c r="I223" s="10" t="str">
        <f t="shared" si="23"/>
        <v xml:space="preserve"> </v>
      </c>
      <c r="J223" s="19" t="str">
        <f t="shared" si="24"/>
        <v xml:space="preserve"> </v>
      </c>
      <c r="K223" s="83" t="str">
        <f t="shared" si="25"/>
        <v xml:space="preserve"> </v>
      </c>
      <c r="L223" s="13" t="str">
        <f t="shared" si="26"/>
        <v xml:space="preserve"> </v>
      </c>
      <c r="M223" s="13" t="str">
        <f t="shared" si="27"/>
        <v xml:space="preserve"> </v>
      </c>
    </row>
    <row r="224" spans="2:13">
      <c r="B224" s="10"/>
      <c r="I224" s="10" t="str">
        <f t="shared" si="23"/>
        <v xml:space="preserve"> </v>
      </c>
      <c r="J224" s="19" t="str">
        <f t="shared" si="24"/>
        <v xml:space="preserve"> </v>
      </c>
      <c r="K224" s="83" t="str">
        <f t="shared" si="25"/>
        <v xml:space="preserve"> </v>
      </c>
      <c r="L224" s="13" t="str">
        <f t="shared" si="26"/>
        <v xml:space="preserve"> </v>
      </c>
      <c r="M224" s="13" t="str">
        <f t="shared" si="27"/>
        <v xml:space="preserve"> </v>
      </c>
    </row>
    <row r="225" spans="2:13">
      <c r="B225" s="10"/>
      <c r="I225" s="10" t="str">
        <f t="shared" si="23"/>
        <v xml:space="preserve"> </v>
      </c>
      <c r="J225" s="19" t="str">
        <f t="shared" si="24"/>
        <v xml:space="preserve"> </v>
      </c>
      <c r="K225" s="83" t="str">
        <f t="shared" si="25"/>
        <v xml:space="preserve"> </v>
      </c>
      <c r="L225" s="13" t="str">
        <f t="shared" si="26"/>
        <v xml:space="preserve"> </v>
      </c>
      <c r="M225" s="13" t="str">
        <f t="shared" si="27"/>
        <v xml:space="preserve"> </v>
      </c>
    </row>
    <row r="226" spans="2:13">
      <c r="B226" s="10"/>
      <c r="I226" s="10" t="str">
        <f t="shared" si="23"/>
        <v xml:space="preserve"> </v>
      </c>
      <c r="J226" s="19" t="str">
        <f t="shared" si="24"/>
        <v xml:space="preserve"> </v>
      </c>
      <c r="K226" s="83" t="str">
        <f t="shared" si="25"/>
        <v xml:space="preserve"> </v>
      </c>
      <c r="L226" s="13" t="str">
        <f t="shared" si="26"/>
        <v xml:space="preserve"> </v>
      </c>
      <c r="M226" s="13" t="str">
        <f t="shared" si="27"/>
        <v xml:space="preserve"> </v>
      </c>
    </row>
    <row r="227" spans="2:13">
      <c r="B227" s="10"/>
      <c r="I227" s="10" t="str">
        <f t="shared" si="23"/>
        <v xml:space="preserve"> </v>
      </c>
      <c r="J227" s="19" t="str">
        <f t="shared" si="24"/>
        <v xml:space="preserve"> </v>
      </c>
      <c r="K227" s="83" t="str">
        <f t="shared" si="25"/>
        <v xml:space="preserve"> </v>
      </c>
      <c r="L227" s="13" t="str">
        <f t="shared" si="26"/>
        <v xml:space="preserve"> </v>
      </c>
      <c r="M227" s="13" t="str">
        <f t="shared" si="27"/>
        <v xml:space="preserve"> </v>
      </c>
    </row>
    <row r="228" spans="2:13">
      <c r="B228" s="10"/>
      <c r="I228" s="10" t="str">
        <f t="shared" si="23"/>
        <v xml:space="preserve"> </v>
      </c>
      <c r="J228" s="19" t="str">
        <f t="shared" si="24"/>
        <v xml:space="preserve"> </v>
      </c>
      <c r="K228" s="83" t="str">
        <f t="shared" si="25"/>
        <v xml:space="preserve"> </v>
      </c>
      <c r="L228" s="13" t="str">
        <f t="shared" si="26"/>
        <v xml:space="preserve"> </v>
      </c>
      <c r="M228" s="13" t="str">
        <f t="shared" si="27"/>
        <v xml:space="preserve"> </v>
      </c>
    </row>
    <row r="229" spans="2:13">
      <c r="B229" s="10"/>
      <c r="I229" s="10" t="str">
        <f t="shared" si="23"/>
        <v xml:space="preserve"> </v>
      </c>
      <c r="J229" s="19" t="str">
        <f t="shared" si="24"/>
        <v xml:space="preserve"> </v>
      </c>
      <c r="K229" s="83" t="str">
        <f t="shared" si="25"/>
        <v xml:space="preserve"> </v>
      </c>
      <c r="L229" s="13" t="str">
        <f t="shared" si="26"/>
        <v xml:space="preserve"> </v>
      </c>
      <c r="M229" s="13" t="str">
        <f t="shared" si="27"/>
        <v xml:space="preserve"> </v>
      </c>
    </row>
    <row r="230" spans="2:13">
      <c r="B230" s="10"/>
      <c r="I230" s="10" t="str">
        <f t="shared" si="23"/>
        <v xml:space="preserve"> </v>
      </c>
      <c r="J230" s="19" t="str">
        <f t="shared" si="24"/>
        <v xml:space="preserve"> </v>
      </c>
      <c r="K230" s="83" t="str">
        <f t="shared" si="25"/>
        <v xml:space="preserve"> </v>
      </c>
      <c r="L230" s="13" t="str">
        <f t="shared" si="26"/>
        <v xml:space="preserve"> </v>
      </c>
      <c r="M230" s="13" t="str">
        <f t="shared" si="27"/>
        <v xml:space="preserve"> </v>
      </c>
    </row>
    <row r="231" spans="2:13">
      <c r="B231" s="10"/>
      <c r="I231" s="10" t="str">
        <f t="shared" si="23"/>
        <v xml:space="preserve"> </v>
      </c>
      <c r="J231" s="19" t="str">
        <f t="shared" si="24"/>
        <v xml:space="preserve"> </v>
      </c>
      <c r="K231" s="83" t="str">
        <f t="shared" si="25"/>
        <v xml:space="preserve"> </v>
      </c>
      <c r="L231" s="13" t="str">
        <f t="shared" si="26"/>
        <v xml:space="preserve"> </v>
      </c>
      <c r="M231" s="13" t="str">
        <f t="shared" si="27"/>
        <v xml:space="preserve"> </v>
      </c>
    </row>
    <row r="232" spans="2:13">
      <c r="B232" s="10"/>
      <c r="I232" s="10" t="str">
        <f t="shared" si="23"/>
        <v xml:space="preserve"> </v>
      </c>
      <c r="J232" s="19" t="str">
        <f t="shared" si="24"/>
        <v xml:space="preserve"> </v>
      </c>
      <c r="K232" s="83" t="str">
        <f t="shared" si="25"/>
        <v xml:space="preserve"> </v>
      </c>
      <c r="L232" s="13" t="str">
        <f t="shared" si="26"/>
        <v xml:space="preserve"> </v>
      </c>
      <c r="M232" s="13" t="str">
        <f t="shared" si="27"/>
        <v xml:space="preserve"> </v>
      </c>
    </row>
    <row r="233" spans="2:13">
      <c r="B233" s="10"/>
      <c r="I233" s="10" t="str">
        <f t="shared" si="23"/>
        <v xml:space="preserve"> </v>
      </c>
      <c r="J233" s="19" t="str">
        <f t="shared" si="24"/>
        <v xml:space="preserve"> </v>
      </c>
      <c r="K233" s="83" t="str">
        <f t="shared" si="25"/>
        <v xml:space="preserve"> </v>
      </c>
      <c r="L233" s="13" t="str">
        <f t="shared" si="26"/>
        <v xml:space="preserve"> </v>
      </c>
      <c r="M233" s="13" t="str">
        <f t="shared" si="27"/>
        <v xml:space="preserve"> </v>
      </c>
    </row>
    <row r="234" spans="2:13">
      <c r="B234" s="10"/>
      <c r="I234" s="10" t="str">
        <f t="shared" si="23"/>
        <v xml:space="preserve"> </v>
      </c>
      <c r="J234" s="19" t="str">
        <f t="shared" si="24"/>
        <v xml:space="preserve"> </v>
      </c>
      <c r="K234" s="83" t="str">
        <f t="shared" si="25"/>
        <v xml:space="preserve"> </v>
      </c>
      <c r="L234" s="13" t="str">
        <f t="shared" si="26"/>
        <v xml:space="preserve"> </v>
      </c>
      <c r="M234" s="13" t="str">
        <f t="shared" si="27"/>
        <v xml:space="preserve"> </v>
      </c>
    </row>
    <row r="235" spans="2:13">
      <c r="B235" s="10"/>
      <c r="I235" s="10" t="str">
        <f t="shared" si="23"/>
        <v xml:space="preserve"> </v>
      </c>
      <c r="J235" s="19" t="str">
        <f t="shared" si="24"/>
        <v xml:space="preserve"> </v>
      </c>
      <c r="K235" s="83" t="str">
        <f t="shared" si="25"/>
        <v xml:space="preserve"> </v>
      </c>
      <c r="L235" s="13" t="str">
        <f t="shared" si="26"/>
        <v xml:space="preserve"> </v>
      </c>
      <c r="M235" s="13" t="str">
        <f t="shared" si="27"/>
        <v xml:space="preserve"> </v>
      </c>
    </row>
    <row r="236" spans="2:13">
      <c r="B236" s="10"/>
      <c r="I236" s="10" t="str">
        <f t="shared" si="23"/>
        <v xml:space="preserve"> </v>
      </c>
      <c r="J236" s="19" t="str">
        <f t="shared" si="24"/>
        <v xml:space="preserve"> </v>
      </c>
      <c r="K236" s="83" t="str">
        <f t="shared" si="25"/>
        <v xml:space="preserve"> </v>
      </c>
      <c r="L236" s="13" t="str">
        <f t="shared" si="26"/>
        <v xml:space="preserve"> </v>
      </c>
      <c r="M236" s="13" t="str">
        <f t="shared" si="27"/>
        <v xml:space="preserve"> </v>
      </c>
    </row>
    <row r="237" spans="2:13">
      <c r="B237" s="10"/>
      <c r="I237" s="10" t="str">
        <f t="shared" si="23"/>
        <v xml:space="preserve"> </v>
      </c>
      <c r="J237" s="19" t="str">
        <f t="shared" si="24"/>
        <v xml:space="preserve"> </v>
      </c>
      <c r="K237" s="83" t="str">
        <f t="shared" si="25"/>
        <v xml:space="preserve"> </v>
      </c>
      <c r="L237" s="13" t="str">
        <f t="shared" si="26"/>
        <v xml:space="preserve"> </v>
      </c>
      <c r="M237" s="13" t="str">
        <f t="shared" si="27"/>
        <v xml:space="preserve"> </v>
      </c>
    </row>
    <row r="238" spans="2:13">
      <c r="B238" s="10"/>
      <c r="I238" s="10" t="str">
        <f t="shared" si="23"/>
        <v xml:space="preserve"> </v>
      </c>
      <c r="J238" s="19" t="str">
        <f t="shared" si="24"/>
        <v xml:space="preserve"> </v>
      </c>
      <c r="K238" s="83" t="str">
        <f t="shared" si="25"/>
        <v xml:space="preserve"> </v>
      </c>
      <c r="L238" s="13" t="str">
        <f t="shared" si="26"/>
        <v xml:space="preserve"> </v>
      </c>
      <c r="M238" s="13" t="str">
        <f t="shared" si="27"/>
        <v xml:space="preserve"> </v>
      </c>
    </row>
    <row r="239" spans="2:13">
      <c r="B239" s="10"/>
      <c r="I239" s="10" t="str">
        <f t="shared" si="23"/>
        <v xml:space="preserve"> </v>
      </c>
      <c r="J239" s="19" t="str">
        <f t="shared" si="24"/>
        <v xml:space="preserve"> </v>
      </c>
      <c r="K239" s="83" t="str">
        <f t="shared" si="25"/>
        <v xml:space="preserve"> </v>
      </c>
      <c r="L239" s="13" t="str">
        <f t="shared" si="26"/>
        <v xml:space="preserve"> </v>
      </c>
      <c r="M239" s="13" t="str">
        <f t="shared" si="27"/>
        <v xml:space="preserve"> </v>
      </c>
    </row>
    <row r="240" spans="2:13">
      <c r="B240" s="10"/>
      <c r="I240" s="10" t="str">
        <f t="shared" si="23"/>
        <v xml:space="preserve"> </v>
      </c>
      <c r="J240" s="19" t="str">
        <f t="shared" si="24"/>
        <v xml:space="preserve"> </v>
      </c>
      <c r="K240" s="83" t="str">
        <f t="shared" si="25"/>
        <v xml:space="preserve"> </v>
      </c>
      <c r="L240" s="13" t="str">
        <f t="shared" si="26"/>
        <v xml:space="preserve"> </v>
      </c>
      <c r="M240" s="13" t="str">
        <f t="shared" si="27"/>
        <v xml:space="preserve"> </v>
      </c>
    </row>
    <row r="241" spans="2:13">
      <c r="B241" s="10"/>
      <c r="I241" s="10" t="str">
        <f t="shared" si="23"/>
        <v xml:space="preserve"> </v>
      </c>
      <c r="J241" s="19" t="str">
        <f t="shared" si="24"/>
        <v xml:space="preserve"> </v>
      </c>
      <c r="K241" s="83" t="str">
        <f t="shared" si="25"/>
        <v xml:space="preserve"> </v>
      </c>
      <c r="L241" s="13" t="str">
        <f t="shared" si="26"/>
        <v xml:space="preserve"> </v>
      </c>
      <c r="M241" s="13" t="str">
        <f t="shared" si="27"/>
        <v xml:space="preserve"> </v>
      </c>
    </row>
    <row r="242" spans="2:13">
      <c r="B242" s="10"/>
      <c r="I242" s="10" t="str">
        <f t="shared" si="23"/>
        <v xml:space="preserve"> </v>
      </c>
      <c r="J242" s="19" t="str">
        <f t="shared" si="24"/>
        <v xml:space="preserve"> </v>
      </c>
      <c r="K242" s="83" t="str">
        <f t="shared" si="25"/>
        <v xml:space="preserve"> </v>
      </c>
      <c r="L242" s="13" t="str">
        <f t="shared" si="26"/>
        <v xml:space="preserve"> </v>
      </c>
      <c r="M242" s="13" t="str">
        <f t="shared" si="27"/>
        <v xml:space="preserve"> </v>
      </c>
    </row>
    <row r="243" spans="2:13">
      <c r="B243" s="10"/>
      <c r="I243" s="10" t="str">
        <f t="shared" si="23"/>
        <v xml:space="preserve"> </v>
      </c>
      <c r="J243" s="19" t="str">
        <f t="shared" si="24"/>
        <v xml:space="preserve"> </v>
      </c>
      <c r="K243" s="83" t="str">
        <f t="shared" si="25"/>
        <v xml:space="preserve"> </v>
      </c>
      <c r="L243" s="13" t="str">
        <f t="shared" si="26"/>
        <v xml:space="preserve"> </v>
      </c>
      <c r="M243" s="13" t="str">
        <f t="shared" si="27"/>
        <v xml:space="preserve"> </v>
      </c>
    </row>
    <row r="244" spans="2:13">
      <c r="B244" s="10"/>
      <c r="I244" s="10" t="str">
        <f t="shared" si="23"/>
        <v xml:space="preserve"> </v>
      </c>
      <c r="J244" s="19" t="str">
        <f t="shared" si="24"/>
        <v xml:space="preserve"> </v>
      </c>
      <c r="K244" s="83" t="str">
        <f t="shared" si="25"/>
        <v xml:space="preserve"> </v>
      </c>
      <c r="L244" s="13" t="str">
        <f t="shared" si="26"/>
        <v xml:space="preserve"> </v>
      </c>
      <c r="M244" s="13" t="str">
        <f t="shared" si="27"/>
        <v xml:space="preserve"> </v>
      </c>
    </row>
    <row r="245" spans="2:13">
      <c r="B245" s="10"/>
      <c r="I245" s="10" t="str">
        <f t="shared" si="23"/>
        <v xml:space="preserve"> </v>
      </c>
      <c r="J245" s="19" t="str">
        <f t="shared" si="24"/>
        <v xml:space="preserve"> </v>
      </c>
      <c r="K245" s="83" t="str">
        <f t="shared" si="25"/>
        <v xml:space="preserve"> </v>
      </c>
      <c r="L245" s="13" t="str">
        <f t="shared" si="26"/>
        <v xml:space="preserve"> </v>
      </c>
      <c r="M245" s="13" t="str">
        <f t="shared" si="27"/>
        <v xml:space="preserve"> </v>
      </c>
    </row>
    <row r="246" spans="2:13">
      <c r="B246" s="10"/>
      <c r="I246" s="10" t="str">
        <f t="shared" si="23"/>
        <v xml:space="preserve"> </v>
      </c>
      <c r="J246" s="19" t="str">
        <f t="shared" si="24"/>
        <v xml:space="preserve"> </v>
      </c>
      <c r="K246" s="83" t="str">
        <f t="shared" si="25"/>
        <v xml:space="preserve"> </v>
      </c>
      <c r="L246" s="13" t="str">
        <f t="shared" si="26"/>
        <v xml:space="preserve"> </v>
      </c>
      <c r="M246" s="13" t="str">
        <f t="shared" si="27"/>
        <v xml:space="preserve"> </v>
      </c>
    </row>
    <row r="247" spans="2:13">
      <c r="B247" s="10"/>
      <c r="I247" s="10" t="str">
        <f t="shared" si="23"/>
        <v xml:space="preserve"> </v>
      </c>
      <c r="J247" s="19" t="str">
        <f t="shared" si="24"/>
        <v xml:space="preserve"> </v>
      </c>
      <c r="K247" s="83" t="str">
        <f t="shared" si="25"/>
        <v xml:space="preserve"> </v>
      </c>
      <c r="L247" s="13" t="str">
        <f t="shared" si="26"/>
        <v xml:space="preserve"> </v>
      </c>
      <c r="M247" s="13" t="str">
        <f t="shared" si="27"/>
        <v xml:space="preserve"> </v>
      </c>
    </row>
    <row r="248" spans="2:13">
      <c r="B248" s="10"/>
      <c r="I248" s="10" t="str">
        <f t="shared" si="23"/>
        <v xml:space="preserve"> </v>
      </c>
      <c r="J248" s="19" t="str">
        <f t="shared" si="24"/>
        <v xml:space="preserve"> </v>
      </c>
      <c r="K248" s="83" t="str">
        <f t="shared" si="25"/>
        <v xml:space="preserve"> </v>
      </c>
      <c r="L248" s="13" t="str">
        <f t="shared" si="26"/>
        <v xml:space="preserve"> </v>
      </c>
      <c r="M248" s="13" t="str">
        <f t="shared" si="27"/>
        <v xml:space="preserve"> </v>
      </c>
    </row>
    <row r="249" spans="2:13">
      <c r="B249" s="10"/>
      <c r="I249" s="10" t="str">
        <f t="shared" si="23"/>
        <v xml:space="preserve"> </v>
      </c>
      <c r="J249" s="19" t="str">
        <f t="shared" si="24"/>
        <v xml:space="preserve"> </v>
      </c>
      <c r="K249" s="83" t="str">
        <f t="shared" si="25"/>
        <v xml:space="preserve"> </v>
      </c>
      <c r="L249" s="13" t="str">
        <f t="shared" si="26"/>
        <v xml:space="preserve"> </v>
      </c>
      <c r="M249" s="13" t="str">
        <f t="shared" si="27"/>
        <v xml:space="preserve"> </v>
      </c>
    </row>
    <row r="250" spans="2:13">
      <c r="B250" s="10"/>
      <c r="I250" s="10" t="str">
        <f t="shared" si="23"/>
        <v xml:space="preserve"> </v>
      </c>
      <c r="J250" s="19" t="str">
        <f t="shared" si="24"/>
        <v xml:space="preserve"> </v>
      </c>
      <c r="K250" s="83" t="str">
        <f t="shared" si="25"/>
        <v xml:space="preserve"> </v>
      </c>
      <c r="L250" s="13" t="str">
        <f t="shared" si="26"/>
        <v xml:space="preserve"> </v>
      </c>
      <c r="M250" s="13" t="str">
        <f t="shared" si="27"/>
        <v xml:space="preserve"> </v>
      </c>
    </row>
    <row r="251" spans="2:13">
      <c r="B251" s="10"/>
      <c r="I251" s="10" t="str">
        <f t="shared" si="23"/>
        <v xml:space="preserve"> </v>
      </c>
      <c r="J251" s="19" t="str">
        <f t="shared" si="24"/>
        <v xml:space="preserve"> </v>
      </c>
      <c r="K251" s="83" t="str">
        <f t="shared" si="25"/>
        <v xml:space="preserve"> </v>
      </c>
      <c r="L251" s="13" t="str">
        <f t="shared" si="26"/>
        <v xml:space="preserve"> </v>
      </c>
      <c r="M251" s="13" t="str">
        <f t="shared" si="27"/>
        <v xml:space="preserve"> </v>
      </c>
    </row>
    <row r="252" spans="2:13">
      <c r="B252" s="10"/>
      <c r="I252" s="10" t="str">
        <f t="shared" si="23"/>
        <v xml:space="preserve"> </v>
      </c>
      <c r="J252" s="19" t="str">
        <f t="shared" si="24"/>
        <v xml:space="preserve"> </v>
      </c>
      <c r="K252" s="83" t="str">
        <f t="shared" si="25"/>
        <v xml:space="preserve"> </v>
      </c>
      <c r="L252" s="13" t="str">
        <f t="shared" si="26"/>
        <v xml:space="preserve"> </v>
      </c>
      <c r="M252" s="13" t="str">
        <f t="shared" si="27"/>
        <v xml:space="preserve"> </v>
      </c>
    </row>
    <row r="253" spans="2:13">
      <c r="B253" s="10"/>
      <c r="I253" s="10" t="str">
        <f t="shared" si="23"/>
        <v xml:space="preserve"> </v>
      </c>
      <c r="J253" s="19" t="str">
        <f t="shared" si="24"/>
        <v xml:space="preserve"> </v>
      </c>
      <c r="K253" s="83" t="str">
        <f t="shared" si="25"/>
        <v xml:space="preserve"> </v>
      </c>
      <c r="L253" s="13" t="str">
        <f t="shared" si="26"/>
        <v xml:space="preserve"> </v>
      </c>
      <c r="M253" s="13" t="str">
        <f t="shared" si="27"/>
        <v xml:space="preserve"> </v>
      </c>
    </row>
    <row r="254" spans="2:13">
      <c r="B254" s="10"/>
      <c r="I254" s="10" t="str">
        <f t="shared" si="23"/>
        <v xml:space="preserve"> </v>
      </c>
      <c r="J254" s="19" t="str">
        <f t="shared" si="24"/>
        <v xml:space="preserve"> </v>
      </c>
      <c r="K254" s="83" t="str">
        <f t="shared" si="25"/>
        <v xml:space="preserve"> </v>
      </c>
      <c r="L254" s="13" t="str">
        <f t="shared" si="26"/>
        <v xml:space="preserve"> </v>
      </c>
      <c r="M254" s="13" t="str">
        <f t="shared" si="27"/>
        <v xml:space="preserve"> </v>
      </c>
    </row>
    <row r="255" spans="2:13">
      <c r="B255" s="10"/>
      <c r="I255" s="10" t="str">
        <f t="shared" si="23"/>
        <v xml:space="preserve"> </v>
      </c>
      <c r="J255" s="19" t="str">
        <f t="shared" si="24"/>
        <v xml:space="preserve"> </v>
      </c>
      <c r="K255" s="83" t="str">
        <f t="shared" si="25"/>
        <v xml:space="preserve"> </v>
      </c>
      <c r="L255" s="13" t="str">
        <f t="shared" si="26"/>
        <v xml:space="preserve"> </v>
      </c>
      <c r="M255" s="13" t="str">
        <f t="shared" si="27"/>
        <v xml:space="preserve"> </v>
      </c>
    </row>
    <row r="256" spans="2:13">
      <c r="B256" s="10"/>
      <c r="I256" s="10" t="str">
        <f t="shared" si="23"/>
        <v xml:space="preserve"> </v>
      </c>
      <c r="J256" s="19" t="str">
        <f t="shared" si="24"/>
        <v xml:space="preserve"> </v>
      </c>
      <c r="K256" s="83" t="str">
        <f t="shared" si="25"/>
        <v xml:space="preserve"> </v>
      </c>
      <c r="L256" s="13" t="str">
        <f t="shared" si="26"/>
        <v xml:space="preserve"> </v>
      </c>
      <c r="M256" s="13" t="str">
        <f t="shared" si="27"/>
        <v xml:space="preserve"> </v>
      </c>
    </row>
    <row r="257" spans="2:13">
      <c r="B257" s="10"/>
      <c r="I257" s="10" t="str">
        <f t="shared" si="23"/>
        <v xml:space="preserve"> </v>
      </c>
      <c r="J257" s="19" t="str">
        <f t="shared" si="24"/>
        <v xml:space="preserve"> </v>
      </c>
      <c r="K257" s="83" t="str">
        <f t="shared" si="25"/>
        <v xml:space="preserve"> </v>
      </c>
      <c r="L257" s="13" t="str">
        <f t="shared" si="26"/>
        <v xml:space="preserve"> </v>
      </c>
      <c r="M257" s="13" t="str">
        <f t="shared" si="27"/>
        <v xml:space="preserve"> </v>
      </c>
    </row>
    <row r="258" spans="2:13">
      <c r="B258" s="10"/>
      <c r="I258" s="10" t="str">
        <f t="shared" ref="I258:I321" si="28">IF(ISBLANK(E258)," ",CONCATENATE(D258,E258))</f>
        <v xml:space="preserve"> </v>
      </c>
      <c r="J258" s="19" t="str">
        <f t="shared" ref="J258:J321" si="29">IF(ISBLANK(E258)," ",VLOOKUP(I258,id,2,FALSE))</f>
        <v xml:space="preserve"> </v>
      </c>
      <c r="K258" s="83" t="str">
        <f t="shared" ref="K258:K321" si="30">IF(ISBLANK(E258)," ",VLOOKUP(I258,id,3,FALSE))</f>
        <v xml:space="preserve"> </v>
      </c>
      <c r="L258" s="13" t="str">
        <f t="shared" ref="L258:L321" si="31">IF(ISBLANK(E258)," ",VLOOKUP(I258,id,4,FALSE))</f>
        <v xml:space="preserve"> </v>
      </c>
      <c r="M258" s="13" t="str">
        <f t="shared" si="27"/>
        <v xml:space="preserve"> </v>
      </c>
    </row>
    <row r="259" spans="2:13">
      <c r="B259" s="10"/>
      <c r="I259" s="10" t="str">
        <f t="shared" si="28"/>
        <v xml:space="preserve"> </v>
      </c>
      <c r="J259" s="19" t="str">
        <f t="shared" si="29"/>
        <v xml:space="preserve"> </v>
      </c>
      <c r="K259" s="83" t="str">
        <f t="shared" si="30"/>
        <v xml:space="preserve"> </v>
      </c>
      <c r="L259" s="13" t="str">
        <f t="shared" si="31"/>
        <v xml:space="preserve"> </v>
      </c>
      <c r="M259" s="13" t="str">
        <f t="shared" ref="M259:M322" si="32">IF(ISBLANK(E259)," ",VLOOKUP(I259,id,5,FALSE))</f>
        <v xml:space="preserve"> </v>
      </c>
    </row>
    <row r="260" spans="2:13">
      <c r="B260" s="10"/>
      <c r="I260" s="10" t="str">
        <f t="shared" si="28"/>
        <v xml:space="preserve"> </v>
      </c>
      <c r="J260" s="19" t="str">
        <f t="shared" si="29"/>
        <v xml:space="preserve"> </v>
      </c>
      <c r="K260" s="83" t="str">
        <f t="shared" si="30"/>
        <v xml:space="preserve"> </v>
      </c>
      <c r="L260" s="13" t="str">
        <f t="shared" si="31"/>
        <v xml:space="preserve"> </v>
      </c>
      <c r="M260" s="13" t="str">
        <f t="shared" si="32"/>
        <v xml:space="preserve"> </v>
      </c>
    </row>
    <row r="261" spans="2:13">
      <c r="B261" s="10"/>
      <c r="I261" s="10" t="str">
        <f t="shared" si="28"/>
        <v xml:space="preserve"> </v>
      </c>
      <c r="J261" s="19" t="str">
        <f t="shared" si="29"/>
        <v xml:space="preserve"> </v>
      </c>
      <c r="K261" s="83" t="str">
        <f t="shared" si="30"/>
        <v xml:space="preserve"> </v>
      </c>
      <c r="L261" s="13" t="str">
        <f t="shared" si="31"/>
        <v xml:space="preserve"> </v>
      </c>
      <c r="M261" s="13" t="str">
        <f t="shared" si="32"/>
        <v xml:space="preserve"> </v>
      </c>
    </row>
    <row r="262" spans="2:13">
      <c r="B262" s="10"/>
      <c r="I262" s="10" t="str">
        <f t="shared" si="28"/>
        <v xml:space="preserve"> </v>
      </c>
      <c r="J262" s="19" t="str">
        <f t="shared" si="29"/>
        <v xml:space="preserve"> </v>
      </c>
      <c r="K262" s="83" t="str">
        <f t="shared" si="30"/>
        <v xml:space="preserve"> </v>
      </c>
      <c r="L262" s="13" t="str">
        <f t="shared" si="31"/>
        <v xml:space="preserve"> </v>
      </c>
      <c r="M262" s="13" t="str">
        <f t="shared" si="32"/>
        <v xml:space="preserve"> </v>
      </c>
    </row>
    <row r="263" spans="2:13">
      <c r="B263" s="10"/>
      <c r="I263" s="10" t="str">
        <f t="shared" si="28"/>
        <v xml:space="preserve"> </v>
      </c>
      <c r="J263" s="19" t="str">
        <f t="shared" si="29"/>
        <v xml:space="preserve"> </v>
      </c>
      <c r="K263" s="83" t="str">
        <f t="shared" si="30"/>
        <v xml:space="preserve"> </v>
      </c>
      <c r="L263" s="13" t="str">
        <f t="shared" si="31"/>
        <v xml:space="preserve"> </v>
      </c>
      <c r="M263" s="13" t="str">
        <f t="shared" si="32"/>
        <v xml:space="preserve"> </v>
      </c>
    </row>
    <row r="264" spans="2:13">
      <c r="B264" s="10"/>
      <c r="I264" s="10" t="str">
        <f t="shared" si="28"/>
        <v xml:space="preserve"> </v>
      </c>
      <c r="J264" s="19" t="str">
        <f t="shared" si="29"/>
        <v xml:space="preserve"> </v>
      </c>
      <c r="K264" s="83" t="str">
        <f t="shared" si="30"/>
        <v xml:space="preserve"> </v>
      </c>
      <c r="L264" s="13" t="str">
        <f t="shared" si="31"/>
        <v xml:space="preserve"> </v>
      </c>
      <c r="M264" s="13" t="str">
        <f t="shared" si="32"/>
        <v xml:space="preserve"> </v>
      </c>
    </row>
    <row r="265" spans="2:13">
      <c r="B265" s="10"/>
      <c r="I265" s="10" t="str">
        <f t="shared" si="28"/>
        <v xml:space="preserve"> </v>
      </c>
      <c r="J265" s="19" t="str">
        <f t="shared" si="29"/>
        <v xml:space="preserve"> </v>
      </c>
      <c r="K265" s="83" t="str">
        <f t="shared" si="30"/>
        <v xml:space="preserve"> </v>
      </c>
      <c r="L265" s="13" t="str">
        <f t="shared" si="31"/>
        <v xml:space="preserve"> </v>
      </c>
      <c r="M265" s="13" t="str">
        <f t="shared" si="32"/>
        <v xml:space="preserve"> </v>
      </c>
    </row>
    <row r="266" spans="2:13">
      <c r="B266" s="10"/>
      <c r="I266" s="10" t="str">
        <f t="shared" si="28"/>
        <v xml:space="preserve"> </v>
      </c>
      <c r="J266" s="19" t="str">
        <f t="shared" si="29"/>
        <v xml:space="preserve"> </v>
      </c>
      <c r="K266" s="83" t="str">
        <f t="shared" si="30"/>
        <v xml:space="preserve"> </v>
      </c>
      <c r="L266" s="13" t="str">
        <f t="shared" si="31"/>
        <v xml:space="preserve"> </v>
      </c>
      <c r="M266" s="13" t="str">
        <f t="shared" si="32"/>
        <v xml:space="preserve"> </v>
      </c>
    </row>
    <row r="267" spans="2:13">
      <c r="B267" s="10"/>
      <c r="I267" s="10" t="str">
        <f t="shared" si="28"/>
        <v xml:space="preserve"> </v>
      </c>
      <c r="J267" s="19" t="str">
        <f t="shared" si="29"/>
        <v xml:space="preserve"> </v>
      </c>
      <c r="K267" s="83" t="str">
        <f t="shared" si="30"/>
        <v xml:space="preserve"> </v>
      </c>
      <c r="L267" s="13" t="str">
        <f t="shared" si="31"/>
        <v xml:space="preserve"> </v>
      </c>
      <c r="M267" s="13" t="str">
        <f t="shared" si="32"/>
        <v xml:space="preserve"> </v>
      </c>
    </row>
    <row r="268" spans="2:13">
      <c r="B268" s="10"/>
      <c r="I268" s="10" t="str">
        <f t="shared" si="28"/>
        <v xml:space="preserve"> </v>
      </c>
      <c r="J268" s="19" t="str">
        <f t="shared" si="29"/>
        <v xml:space="preserve"> </v>
      </c>
      <c r="K268" s="83" t="str">
        <f t="shared" si="30"/>
        <v xml:space="preserve"> </v>
      </c>
      <c r="L268" s="13" t="str">
        <f t="shared" si="31"/>
        <v xml:space="preserve"> </v>
      </c>
      <c r="M268" s="13" t="str">
        <f t="shared" si="32"/>
        <v xml:space="preserve"> </v>
      </c>
    </row>
    <row r="269" spans="2:13">
      <c r="B269" s="10"/>
      <c r="I269" s="10" t="str">
        <f t="shared" si="28"/>
        <v xml:space="preserve"> </v>
      </c>
      <c r="J269" s="19" t="str">
        <f t="shared" si="29"/>
        <v xml:space="preserve"> </v>
      </c>
      <c r="K269" s="83" t="str">
        <f t="shared" si="30"/>
        <v xml:space="preserve"> </v>
      </c>
      <c r="L269" s="13" t="str">
        <f t="shared" si="31"/>
        <v xml:space="preserve"> </v>
      </c>
      <c r="M269" s="13" t="str">
        <f t="shared" si="32"/>
        <v xml:space="preserve"> </v>
      </c>
    </row>
    <row r="270" spans="2:13">
      <c r="B270" s="10"/>
      <c r="I270" s="10" t="str">
        <f t="shared" si="28"/>
        <v xml:space="preserve"> </v>
      </c>
      <c r="J270" s="19" t="str">
        <f t="shared" si="29"/>
        <v xml:space="preserve"> </v>
      </c>
      <c r="K270" s="83" t="str">
        <f t="shared" si="30"/>
        <v xml:space="preserve"> </v>
      </c>
      <c r="L270" s="13" t="str">
        <f t="shared" si="31"/>
        <v xml:space="preserve"> </v>
      </c>
      <c r="M270" s="13" t="str">
        <f t="shared" si="32"/>
        <v xml:space="preserve"> </v>
      </c>
    </row>
    <row r="271" spans="2:13">
      <c r="B271" s="10"/>
      <c r="I271" s="10" t="str">
        <f t="shared" si="28"/>
        <v xml:space="preserve"> </v>
      </c>
      <c r="J271" s="19" t="str">
        <f t="shared" si="29"/>
        <v xml:space="preserve"> </v>
      </c>
      <c r="K271" s="83" t="str">
        <f t="shared" si="30"/>
        <v xml:space="preserve"> </v>
      </c>
      <c r="L271" s="13" t="str">
        <f t="shared" si="31"/>
        <v xml:space="preserve"> </v>
      </c>
      <c r="M271" s="13" t="str">
        <f t="shared" si="32"/>
        <v xml:space="preserve"> </v>
      </c>
    </row>
    <row r="272" spans="2:13">
      <c r="B272" s="10"/>
      <c r="I272" s="10" t="str">
        <f t="shared" si="28"/>
        <v xml:space="preserve"> </v>
      </c>
      <c r="J272" s="19" t="str">
        <f t="shared" si="29"/>
        <v xml:space="preserve"> </v>
      </c>
      <c r="K272" s="83" t="str">
        <f t="shared" si="30"/>
        <v xml:space="preserve"> </v>
      </c>
      <c r="L272" s="13" t="str">
        <f t="shared" si="31"/>
        <v xml:space="preserve"> </v>
      </c>
      <c r="M272" s="13" t="str">
        <f t="shared" si="32"/>
        <v xml:space="preserve"> </v>
      </c>
    </row>
    <row r="273" spans="2:13">
      <c r="B273" s="10"/>
      <c r="I273" s="10" t="str">
        <f t="shared" si="28"/>
        <v xml:space="preserve"> </v>
      </c>
      <c r="J273" s="19" t="str">
        <f t="shared" si="29"/>
        <v xml:space="preserve"> </v>
      </c>
      <c r="K273" s="83" t="str">
        <f t="shared" si="30"/>
        <v xml:space="preserve"> </v>
      </c>
      <c r="L273" s="13" t="str">
        <f t="shared" si="31"/>
        <v xml:space="preserve"> </v>
      </c>
      <c r="M273" s="13" t="str">
        <f t="shared" si="32"/>
        <v xml:space="preserve"> </v>
      </c>
    </row>
    <row r="274" spans="2:13">
      <c r="B274" s="10"/>
      <c r="I274" s="10" t="str">
        <f t="shared" si="28"/>
        <v xml:space="preserve"> </v>
      </c>
      <c r="J274" s="19" t="str">
        <f t="shared" si="29"/>
        <v xml:space="preserve"> </v>
      </c>
      <c r="K274" s="83" t="str">
        <f t="shared" si="30"/>
        <v xml:space="preserve"> </v>
      </c>
      <c r="L274" s="13" t="str">
        <f t="shared" si="31"/>
        <v xml:space="preserve"> </v>
      </c>
      <c r="M274" s="13" t="str">
        <f t="shared" si="32"/>
        <v xml:space="preserve"> </v>
      </c>
    </row>
    <row r="275" spans="2:13">
      <c r="B275" s="10"/>
      <c r="I275" s="10" t="str">
        <f t="shared" si="28"/>
        <v xml:space="preserve"> </v>
      </c>
      <c r="J275" s="19" t="str">
        <f t="shared" si="29"/>
        <v xml:space="preserve"> </v>
      </c>
      <c r="K275" s="83" t="str">
        <f t="shared" si="30"/>
        <v xml:space="preserve"> </v>
      </c>
      <c r="L275" s="13" t="str">
        <f t="shared" si="31"/>
        <v xml:space="preserve"> </v>
      </c>
      <c r="M275" s="13" t="str">
        <f t="shared" si="32"/>
        <v xml:space="preserve"> </v>
      </c>
    </row>
    <row r="276" spans="2:13">
      <c r="B276" s="10"/>
      <c r="I276" s="10" t="str">
        <f t="shared" si="28"/>
        <v xml:space="preserve"> </v>
      </c>
      <c r="J276" s="19" t="str">
        <f t="shared" si="29"/>
        <v xml:space="preserve"> </v>
      </c>
      <c r="K276" s="83" t="str">
        <f t="shared" si="30"/>
        <v xml:space="preserve"> </v>
      </c>
      <c r="L276" s="13" t="str">
        <f t="shared" si="31"/>
        <v xml:space="preserve"> </v>
      </c>
      <c r="M276" s="13" t="str">
        <f t="shared" si="32"/>
        <v xml:space="preserve"> </v>
      </c>
    </row>
    <row r="277" spans="2:13">
      <c r="B277" s="10"/>
      <c r="I277" s="10" t="str">
        <f t="shared" si="28"/>
        <v xml:space="preserve"> </v>
      </c>
      <c r="J277" s="19" t="str">
        <f t="shared" si="29"/>
        <v xml:space="preserve"> </v>
      </c>
      <c r="K277" s="83" t="str">
        <f t="shared" si="30"/>
        <v xml:space="preserve"> </v>
      </c>
      <c r="L277" s="13" t="str">
        <f t="shared" si="31"/>
        <v xml:space="preserve"> </v>
      </c>
      <c r="M277" s="13" t="str">
        <f t="shared" si="32"/>
        <v xml:space="preserve"> </v>
      </c>
    </row>
    <row r="278" spans="2:13">
      <c r="B278" s="10"/>
      <c r="I278" s="10" t="str">
        <f t="shared" si="28"/>
        <v xml:space="preserve"> </v>
      </c>
      <c r="J278" s="19" t="str">
        <f t="shared" si="29"/>
        <v xml:space="preserve"> </v>
      </c>
      <c r="K278" s="83" t="str">
        <f t="shared" si="30"/>
        <v xml:space="preserve"> </v>
      </c>
      <c r="L278" s="13" t="str">
        <f t="shared" si="31"/>
        <v xml:space="preserve"> </v>
      </c>
      <c r="M278" s="13" t="str">
        <f t="shared" si="32"/>
        <v xml:space="preserve"> </v>
      </c>
    </row>
    <row r="279" spans="2:13">
      <c r="B279" s="10"/>
      <c r="I279" s="10" t="str">
        <f t="shared" si="28"/>
        <v xml:space="preserve"> </v>
      </c>
      <c r="J279" s="19" t="str">
        <f t="shared" si="29"/>
        <v xml:space="preserve"> </v>
      </c>
      <c r="K279" s="83" t="str">
        <f t="shared" si="30"/>
        <v xml:space="preserve"> </v>
      </c>
      <c r="L279" s="13" t="str">
        <f t="shared" si="31"/>
        <v xml:space="preserve"> </v>
      </c>
      <c r="M279" s="13" t="str">
        <f t="shared" si="32"/>
        <v xml:space="preserve"> </v>
      </c>
    </row>
    <row r="280" spans="2:13">
      <c r="B280" s="10"/>
      <c r="I280" s="10" t="str">
        <f t="shared" si="28"/>
        <v xml:space="preserve"> </v>
      </c>
      <c r="J280" s="19" t="str">
        <f t="shared" si="29"/>
        <v xml:space="preserve"> </v>
      </c>
      <c r="K280" s="83" t="str">
        <f t="shared" si="30"/>
        <v xml:space="preserve"> </v>
      </c>
      <c r="L280" s="13" t="str">
        <f t="shared" si="31"/>
        <v xml:space="preserve"> </v>
      </c>
      <c r="M280" s="13" t="str">
        <f t="shared" si="32"/>
        <v xml:space="preserve"> </v>
      </c>
    </row>
    <row r="281" spans="2:13">
      <c r="B281" s="10"/>
      <c r="I281" s="10" t="str">
        <f t="shared" si="28"/>
        <v xml:space="preserve"> </v>
      </c>
      <c r="J281" s="19" t="str">
        <f t="shared" si="29"/>
        <v xml:space="preserve"> </v>
      </c>
      <c r="K281" s="83" t="str">
        <f t="shared" si="30"/>
        <v xml:space="preserve"> </v>
      </c>
      <c r="L281" s="13" t="str">
        <f t="shared" si="31"/>
        <v xml:space="preserve"> </v>
      </c>
      <c r="M281" s="13" t="str">
        <f t="shared" si="32"/>
        <v xml:space="preserve"> </v>
      </c>
    </row>
    <row r="282" spans="2:13">
      <c r="B282" s="10"/>
      <c r="I282" s="10" t="str">
        <f t="shared" si="28"/>
        <v xml:space="preserve"> </v>
      </c>
      <c r="J282" s="19" t="str">
        <f t="shared" si="29"/>
        <v xml:space="preserve"> </v>
      </c>
      <c r="K282" s="83" t="str">
        <f t="shared" si="30"/>
        <v xml:space="preserve"> </v>
      </c>
      <c r="L282" s="13" t="str">
        <f t="shared" si="31"/>
        <v xml:space="preserve"> </v>
      </c>
      <c r="M282" s="13" t="str">
        <f t="shared" si="32"/>
        <v xml:space="preserve"> </v>
      </c>
    </row>
    <row r="283" spans="2:13">
      <c r="B283" s="10"/>
      <c r="I283" s="10" t="str">
        <f t="shared" si="28"/>
        <v xml:space="preserve"> </v>
      </c>
      <c r="J283" s="19" t="str">
        <f t="shared" si="29"/>
        <v xml:space="preserve"> </v>
      </c>
      <c r="K283" s="83" t="str">
        <f t="shared" si="30"/>
        <v xml:space="preserve"> </v>
      </c>
      <c r="L283" s="13" t="str">
        <f t="shared" si="31"/>
        <v xml:space="preserve"> </v>
      </c>
      <c r="M283" s="13" t="str">
        <f t="shared" si="32"/>
        <v xml:space="preserve"> </v>
      </c>
    </row>
    <row r="284" spans="2:13">
      <c r="B284" s="10"/>
      <c r="I284" s="10" t="str">
        <f t="shared" si="28"/>
        <v xml:space="preserve"> </v>
      </c>
      <c r="J284" s="19" t="str">
        <f t="shared" si="29"/>
        <v xml:space="preserve"> </v>
      </c>
      <c r="K284" s="83" t="str">
        <f t="shared" si="30"/>
        <v xml:space="preserve"> </v>
      </c>
      <c r="L284" s="13" t="str">
        <f t="shared" si="31"/>
        <v xml:space="preserve"> </v>
      </c>
      <c r="M284" s="13" t="str">
        <f t="shared" si="32"/>
        <v xml:space="preserve"> </v>
      </c>
    </row>
    <row r="285" spans="2:13">
      <c r="B285" s="10"/>
      <c r="I285" s="10" t="str">
        <f t="shared" si="28"/>
        <v xml:space="preserve"> </v>
      </c>
      <c r="J285" s="19" t="str">
        <f t="shared" si="29"/>
        <v xml:space="preserve"> </v>
      </c>
      <c r="K285" s="83" t="str">
        <f t="shared" si="30"/>
        <v xml:space="preserve"> </v>
      </c>
      <c r="L285" s="13" t="str">
        <f t="shared" si="31"/>
        <v xml:space="preserve"> </v>
      </c>
      <c r="M285" s="13" t="str">
        <f t="shared" si="32"/>
        <v xml:space="preserve"> </v>
      </c>
    </row>
    <row r="286" spans="2:13">
      <c r="B286" s="10"/>
      <c r="I286" s="10" t="str">
        <f t="shared" si="28"/>
        <v xml:space="preserve"> </v>
      </c>
      <c r="J286" s="19" t="str">
        <f t="shared" si="29"/>
        <v xml:space="preserve"> </v>
      </c>
      <c r="K286" s="83" t="str">
        <f t="shared" si="30"/>
        <v xml:space="preserve"> </v>
      </c>
      <c r="L286" s="13" t="str">
        <f t="shared" si="31"/>
        <v xml:space="preserve"> </v>
      </c>
      <c r="M286" s="13" t="str">
        <f t="shared" si="32"/>
        <v xml:space="preserve"> </v>
      </c>
    </row>
    <row r="287" spans="2:13">
      <c r="B287" s="10"/>
      <c r="I287" s="10" t="str">
        <f t="shared" si="28"/>
        <v xml:space="preserve"> </v>
      </c>
      <c r="J287" s="19" t="str">
        <f t="shared" si="29"/>
        <v xml:space="preserve"> </v>
      </c>
      <c r="K287" s="83" t="str">
        <f t="shared" si="30"/>
        <v xml:space="preserve"> </v>
      </c>
      <c r="L287" s="13" t="str">
        <f t="shared" si="31"/>
        <v xml:space="preserve"> </v>
      </c>
      <c r="M287" s="13" t="str">
        <f t="shared" si="32"/>
        <v xml:space="preserve"> </v>
      </c>
    </row>
    <row r="288" spans="2:13">
      <c r="B288" s="10"/>
      <c r="I288" s="10" t="str">
        <f t="shared" si="28"/>
        <v xml:space="preserve"> </v>
      </c>
      <c r="J288" s="19" t="str">
        <f t="shared" si="29"/>
        <v xml:space="preserve"> </v>
      </c>
      <c r="K288" s="83" t="str">
        <f t="shared" si="30"/>
        <v xml:space="preserve"> </v>
      </c>
      <c r="L288" s="13" t="str">
        <f t="shared" si="31"/>
        <v xml:space="preserve"> </v>
      </c>
      <c r="M288" s="13" t="str">
        <f t="shared" si="32"/>
        <v xml:space="preserve"> </v>
      </c>
    </row>
    <row r="289" spans="2:13">
      <c r="B289" s="10"/>
      <c r="I289" s="10" t="str">
        <f t="shared" si="28"/>
        <v xml:space="preserve"> </v>
      </c>
      <c r="J289" s="19" t="str">
        <f t="shared" si="29"/>
        <v xml:space="preserve"> </v>
      </c>
      <c r="K289" s="83" t="str">
        <f t="shared" si="30"/>
        <v xml:space="preserve"> </v>
      </c>
      <c r="L289" s="13" t="str">
        <f t="shared" si="31"/>
        <v xml:space="preserve"> </v>
      </c>
      <c r="M289" s="13" t="str">
        <f t="shared" si="32"/>
        <v xml:space="preserve"> </v>
      </c>
    </row>
    <row r="290" spans="2:13">
      <c r="B290" s="10"/>
      <c r="I290" s="10" t="str">
        <f t="shared" si="28"/>
        <v xml:space="preserve"> </v>
      </c>
      <c r="J290" s="19" t="str">
        <f t="shared" si="29"/>
        <v xml:space="preserve"> </v>
      </c>
      <c r="K290" s="83" t="str">
        <f t="shared" si="30"/>
        <v xml:space="preserve"> </v>
      </c>
      <c r="L290" s="13" t="str">
        <f t="shared" si="31"/>
        <v xml:space="preserve"> </v>
      </c>
      <c r="M290" s="13" t="str">
        <f t="shared" si="32"/>
        <v xml:space="preserve"> </v>
      </c>
    </row>
    <row r="291" spans="2:13">
      <c r="B291" s="10"/>
      <c r="I291" s="10" t="str">
        <f t="shared" si="28"/>
        <v xml:space="preserve"> </v>
      </c>
      <c r="J291" s="19" t="str">
        <f t="shared" si="29"/>
        <v xml:space="preserve"> </v>
      </c>
      <c r="K291" s="83" t="str">
        <f t="shared" si="30"/>
        <v xml:space="preserve"> </v>
      </c>
      <c r="L291" s="13" t="str">
        <f t="shared" si="31"/>
        <v xml:space="preserve"> </v>
      </c>
      <c r="M291" s="13" t="str">
        <f t="shared" si="32"/>
        <v xml:space="preserve"> </v>
      </c>
    </row>
    <row r="292" spans="2:13">
      <c r="B292" s="10"/>
      <c r="I292" s="10" t="str">
        <f t="shared" si="28"/>
        <v xml:space="preserve"> </v>
      </c>
      <c r="J292" s="19" t="str">
        <f t="shared" si="29"/>
        <v xml:space="preserve"> </v>
      </c>
      <c r="K292" s="83" t="str">
        <f t="shared" si="30"/>
        <v xml:space="preserve"> </v>
      </c>
      <c r="L292" s="13" t="str">
        <f t="shared" si="31"/>
        <v xml:space="preserve"> </v>
      </c>
      <c r="M292" s="13" t="str">
        <f t="shared" si="32"/>
        <v xml:space="preserve"> </v>
      </c>
    </row>
    <row r="293" spans="2:13">
      <c r="B293" s="10"/>
      <c r="I293" s="10" t="str">
        <f t="shared" si="28"/>
        <v xml:space="preserve"> </v>
      </c>
      <c r="J293" s="19" t="str">
        <f t="shared" si="29"/>
        <v xml:space="preserve"> </v>
      </c>
      <c r="K293" s="83" t="str">
        <f t="shared" si="30"/>
        <v xml:space="preserve"> </v>
      </c>
      <c r="L293" s="13" t="str">
        <f t="shared" si="31"/>
        <v xml:space="preserve"> </v>
      </c>
      <c r="M293" s="13" t="str">
        <f t="shared" si="32"/>
        <v xml:space="preserve"> </v>
      </c>
    </row>
    <row r="294" spans="2:13">
      <c r="B294" s="10"/>
      <c r="I294" s="10" t="str">
        <f t="shared" si="28"/>
        <v xml:space="preserve"> </v>
      </c>
      <c r="J294" s="19" t="str">
        <f t="shared" si="29"/>
        <v xml:space="preserve"> </v>
      </c>
      <c r="K294" s="83" t="str">
        <f t="shared" si="30"/>
        <v xml:space="preserve"> </v>
      </c>
      <c r="L294" s="13" t="str">
        <f t="shared" si="31"/>
        <v xml:space="preserve"> </v>
      </c>
      <c r="M294" s="13" t="str">
        <f t="shared" si="32"/>
        <v xml:space="preserve"> </v>
      </c>
    </row>
    <row r="295" spans="2:13">
      <c r="B295" s="10"/>
      <c r="I295" s="10" t="str">
        <f t="shared" si="28"/>
        <v xml:space="preserve"> </v>
      </c>
      <c r="J295" s="19" t="str">
        <f t="shared" si="29"/>
        <v xml:space="preserve"> </v>
      </c>
      <c r="K295" s="83" t="str">
        <f t="shared" si="30"/>
        <v xml:space="preserve"> </v>
      </c>
      <c r="L295" s="13" t="str">
        <f t="shared" si="31"/>
        <v xml:space="preserve"> </v>
      </c>
      <c r="M295" s="13" t="str">
        <f t="shared" si="32"/>
        <v xml:space="preserve"> </v>
      </c>
    </row>
    <row r="296" spans="2:13">
      <c r="B296" s="10"/>
      <c r="I296" s="10" t="str">
        <f t="shared" si="28"/>
        <v xml:space="preserve"> </v>
      </c>
      <c r="J296" s="19" t="str">
        <f t="shared" si="29"/>
        <v xml:space="preserve"> </v>
      </c>
      <c r="K296" s="83" t="str">
        <f t="shared" si="30"/>
        <v xml:space="preserve"> </v>
      </c>
      <c r="L296" s="13" t="str">
        <f t="shared" si="31"/>
        <v xml:space="preserve"> </v>
      </c>
      <c r="M296" s="13" t="str">
        <f t="shared" si="32"/>
        <v xml:space="preserve"> </v>
      </c>
    </row>
    <row r="297" spans="2:13">
      <c r="B297" s="10"/>
      <c r="I297" s="10" t="str">
        <f t="shared" si="28"/>
        <v xml:space="preserve"> </v>
      </c>
      <c r="J297" s="19" t="str">
        <f t="shared" si="29"/>
        <v xml:space="preserve"> </v>
      </c>
      <c r="K297" s="83" t="str">
        <f t="shared" si="30"/>
        <v xml:space="preserve"> </v>
      </c>
      <c r="L297" s="13" t="str">
        <f t="shared" si="31"/>
        <v xml:space="preserve"> </v>
      </c>
      <c r="M297" s="13" t="str">
        <f t="shared" si="32"/>
        <v xml:space="preserve"> </v>
      </c>
    </row>
    <row r="298" spans="2:13">
      <c r="B298" s="10"/>
      <c r="I298" s="10" t="str">
        <f t="shared" si="28"/>
        <v xml:space="preserve"> </v>
      </c>
      <c r="J298" s="19" t="str">
        <f t="shared" si="29"/>
        <v xml:space="preserve"> </v>
      </c>
      <c r="K298" s="83" t="str">
        <f t="shared" si="30"/>
        <v xml:space="preserve"> </v>
      </c>
      <c r="L298" s="13" t="str">
        <f t="shared" si="31"/>
        <v xml:space="preserve"> </v>
      </c>
      <c r="M298" s="13" t="str">
        <f t="shared" si="32"/>
        <v xml:space="preserve"> </v>
      </c>
    </row>
    <row r="299" spans="2:13">
      <c r="B299" s="10"/>
      <c r="I299" s="10" t="str">
        <f t="shared" si="28"/>
        <v xml:space="preserve"> </v>
      </c>
      <c r="J299" s="19" t="str">
        <f t="shared" si="29"/>
        <v xml:space="preserve"> </v>
      </c>
      <c r="K299" s="83" t="str">
        <f t="shared" si="30"/>
        <v xml:space="preserve"> </v>
      </c>
      <c r="L299" s="13" t="str">
        <f t="shared" si="31"/>
        <v xml:space="preserve"> </v>
      </c>
      <c r="M299" s="13" t="str">
        <f t="shared" si="32"/>
        <v xml:space="preserve"> </v>
      </c>
    </row>
    <row r="300" spans="2:13">
      <c r="B300" s="10"/>
      <c r="I300" s="10" t="str">
        <f t="shared" si="28"/>
        <v xml:space="preserve"> </v>
      </c>
      <c r="J300" s="19" t="str">
        <f t="shared" si="29"/>
        <v xml:space="preserve"> </v>
      </c>
      <c r="K300" s="83" t="str">
        <f t="shared" si="30"/>
        <v xml:space="preserve"> </v>
      </c>
      <c r="L300" s="13" t="str">
        <f t="shared" si="31"/>
        <v xml:space="preserve"> </v>
      </c>
      <c r="M300" s="13" t="str">
        <f t="shared" si="32"/>
        <v xml:space="preserve"> </v>
      </c>
    </row>
    <row r="301" spans="2:13">
      <c r="B301" s="10"/>
      <c r="I301" s="10" t="str">
        <f t="shared" si="28"/>
        <v xml:space="preserve"> </v>
      </c>
      <c r="J301" s="19" t="str">
        <f t="shared" si="29"/>
        <v xml:space="preserve"> </v>
      </c>
      <c r="K301" s="83" t="str">
        <f t="shared" si="30"/>
        <v xml:space="preserve"> </v>
      </c>
      <c r="L301" s="13" t="str">
        <f t="shared" si="31"/>
        <v xml:space="preserve"> </v>
      </c>
      <c r="M301" s="13" t="str">
        <f t="shared" si="32"/>
        <v xml:space="preserve"> </v>
      </c>
    </row>
    <row r="302" spans="2:13">
      <c r="B302" s="10"/>
      <c r="I302" s="10" t="str">
        <f t="shared" si="28"/>
        <v xml:space="preserve"> </v>
      </c>
      <c r="J302" s="19" t="str">
        <f t="shared" si="29"/>
        <v xml:space="preserve"> </v>
      </c>
      <c r="K302" s="83" t="str">
        <f t="shared" si="30"/>
        <v xml:space="preserve"> </v>
      </c>
      <c r="L302" s="13" t="str">
        <f t="shared" si="31"/>
        <v xml:space="preserve"> </v>
      </c>
      <c r="M302" s="13" t="str">
        <f t="shared" si="32"/>
        <v xml:space="preserve"> </v>
      </c>
    </row>
    <row r="303" spans="2:13">
      <c r="B303" s="10"/>
      <c r="I303" s="10" t="str">
        <f t="shared" si="28"/>
        <v xml:space="preserve"> </v>
      </c>
      <c r="J303" s="19" t="str">
        <f t="shared" si="29"/>
        <v xml:space="preserve"> </v>
      </c>
      <c r="K303" s="83" t="str">
        <f t="shared" si="30"/>
        <v xml:space="preserve"> </v>
      </c>
      <c r="L303" s="13" t="str">
        <f t="shared" si="31"/>
        <v xml:space="preserve"> </v>
      </c>
      <c r="M303" s="13" t="str">
        <f t="shared" si="32"/>
        <v xml:space="preserve"> </v>
      </c>
    </row>
    <row r="304" spans="2:13">
      <c r="B304" s="10"/>
      <c r="I304" s="10" t="str">
        <f t="shared" si="28"/>
        <v xml:space="preserve"> </v>
      </c>
      <c r="J304" s="19" t="str">
        <f t="shared" si="29"/>
        <v xml:space="preserve"> </v>
      </c>
      <c r="K304" s="83" t="str">
        <f t="shared" si="30"/>
        <v xml:space="preserve"> </v>
      </c>
      <c r="L304" s="13" t="str">
        <f t="shared" si="31"/>
        <v xml:space="preserve"> </v>
      </c>
      <c r="M304" s="13" t="str">
        <f t="shared" si="32"/>
        <v xml:space="preserve"> </v>
      </c>
    </row>
    <row r="305" spans="2:13">
      <c r="B305" s="10"/>
      <c r="I305" s="10" t="str">
        <f t="shared" si="28"/>
        <v xml:space="preserve"> </v>
      </c>
      <c r="J305" s="19" t="str">
        <f t="shared" si="29"/>
        <v xml:space="preserve"> </v>
      </c>
      <c r="K305" s="83" t="str">
        <f t="shared" si="30"/>
        <v xml:space="preserve"> </v>
      </c>
      <c r="L305" s="13" t="str">
        <f t="shared" si="31"/>
        <v xml:space="preserve"> </v>
      </c>
      <c r="M305" s="13" t="str">
        <f t="shared" si="32"/>
        <v xml:space="preserve"> </v>
      </c>
    </row>
    <row r="306" spans="2:13">
      <c r="B306" s="10"/>
      <c r="I306" s="10" t="str">
        <f t="shared" si="28"/>
        <v xml:space="preserve"> </v>
      </c>
      <c r="J306" s="19" t="str">
        <f t="shared" si="29"/>
        <v xml:space="preserve"> </v>
      </c>
      <c r="K306" s="83" t="str">
        <f t="shared" si="30"/>
        <v xml:space="preserve"> </v>
      </c>
      <c r="L306" s="13" t="str">
        <f t="shared" si="31"/>
        <v xml:space="preserve"> </v>
      </c>
      <c r="M306" s="13" t="str">
        <f t="shared" si="32"/>
        <v xml:space="preserve"> </v>
      </c>
    </row>
    <row r="307" spans="2:13">
      <c r="B307" s="10"/>
      <c r="I307" s="10" t="str">
        <f t="shared" si="28"/>
        <v xml:space="preserve"> </v>
      </c>
      <c r="J307" s="19" t="str">
        <f t="shared" si="29"/>
        <v xml:space="preserve"> </v>
      </c>
      <c r="K307" s="83" t="str">
        <f t="shared" si="30"/>
        <v xml:space="preserve"> </v>
      </c>
      <c r="L307" s="13" t="str">
        <f t="shared" si="31"/>
        <v xml:space="preserve"> </v>
      </c>
      <c r="M307" s="13" t="str">
        <f t="shared" si="32"/>
        <v xml:space="preserve"> </v>
      </c>
    </row>
    <row r="308" spans="2:13">
      <c r="B308" s="10"/>
      <c r="I308" s="10" t="str">
        <f t="shared" si="28"/>
        <v xml:space="preserve"> </v>
      </c>
      <c r="J308" s="19" t="str">
        <f t="shared" si="29"/>
        <v xml:space="preserve"> </v>
      </c>
      <c r="K308" s="83" t="str">
        <f t="shared" si="30"/>
        <v xml:space="preserve"> </v>
      </c>
      <c r="L308" s="13" t="str">
        <f t="shared" si="31"/>
        <v xml:space="preserve"> </v>
      </c>
      <c r="M308" s="13" t="str">
        <f t="shared" si="32"/>
        <v xml:space="preserve"> </v>
      </c>
    </row>
    <row r="309" spans="2:13">
      <c r="B309" s="10"/>
      <c r="I309" s="10" t="str">
        <f t="shared" si="28"/>
        <v xml:space="preserve"> </v>
      </c>
      <c r="J309" s="19" t="str">
        <f t="shared" si="29"/>
        <v xml:space="preserve"> </v>
      </c>
      <c r="K309" s="83" t="str">
        <f t="shared" si="30"/>
        <v xml:space="preserve"> </v>
      </c>
      <c r="L309" s="13" t="str">
        <f t="shared" si="31"/>
        <v xml:space="preserve"> </v>
      </c>
      <c r="M309" s="13" t="str">
        <f t="shared" si="32"/>
        <v xml:space="preserve"> </v>
      </c>
    </row>
    <row r="310" spans="2:13">
      <c r="B310" s="10"/>
      <c r="I310" s="10" t="str">
        <f t="shared" si="28"/>
        <v xml:space="preserve"> </v>
      </c>
      <c r="J310" s="19" t="str">
        <f t="shared" si="29"/>
        <v xml:space="preserve"> </v>
      </c>
      <c r="K310" s="83" t="str">
        <f t="shared" si="30"/>
        <v xml:space="preserve"> </v>
      </c>
      <c r="L310" s="13" t="str">
        <f t="shared" si="31"/>
        <v xml:space="preserve"> </v>
      </c>
      <c r="M310" s="13" t="str">
        <f t="shared" si="32"/>
        <v xml:space="preserve"> </v>
      </c>
    </row>
    <row r="311" spans="2:13">
      <c r="B311" s="10"/>
      <c r="I311" s="10" t="str">
        <f t="shared" si="28"/>
        <v xml:space="preserve"> </v>
      </c>
      <c r="J311" s="19" t="str">
        <f t="shared" si="29"/>
        <v xml:space="preserve"> </v>
      </c>
      <c r="K311" s="83" t="str">
        <f t="shared" si="30"/>
        <v xml:space="preserve"> </v>
      </c>
      <c r="L311" s="13" t="str">
        <f t="shared" si="31"/>
        <v xml:space="preserve"> </v>
      </c>
      <c r="M311" s="13" t="str">
        <f t="shared" si="32"/>
        <v xml:space="preserve"> </v>
      </c>
    </row>
    <row r="312" spans="2:13">
      <c r="B312" s="10"/>
      <c r="I312" s="10" t="str">
        <f t="shared" si="28"/>
        <v xml:space="preserve"> </v>
      </c>
      <c r="J312" s="19" t="str">
        <f t="shared" si="29"/>
        <v xml:space="preserve"> </v>
      </c>
      <c r="K312" s="83" t="str">
        <f t="shared" si="30"/>
        <v xml:space="preserve"> </v>
      </c>
      <c r="L312" s="13" t="str">
        <f t="shared" si="31"/>
        <v xml:space="preserve"> </v>
      </c>
      <c r="M312" s="13" t="str">
        <f t="shared" si="32"/>
        <v xml:space="preserve"> </v>
      </c>
    </row>
    <row r="313" spans="2:13">
      <c r="B313" s="10"/>
      <c r="I313" s="10" t="str">
        <f t="shared" si="28"/>
        <v xml:space="preserve"> </v>
      </c>
      <c r="J313" s="19" t="str">
        <f t="shared" si="29"/>
        <v xml:space="preserve"> </v>
      </c>
      <c r="K313" s="83" t="str">
        <f t="shared" si="30"/>
        <v xml:space="preserve"> </v>
      </c>
      <c r="L313" s="13" t="str">
        <f t="shared" si="31"/>
        <v xml:space="preserve"> </v>
      </c>
      <c r="M313" s="13" t="str">
        <f t="shared" si="32"/>
        <v xml:space="preserve"> </v>
      </c>
    </row>
    <row r="314" spans="2:13">
      <c r="B314" s="10"/>
      <c r="I314" s="10" t="str">
        <f t="shared" si="28"/>
        <v xml:space="preserve"> </v>
      </c>
      <c r="J314" s="19" t="str">
        <f t="shared" si="29"/>
        <v xml:space="preserve"> </v>
      </c>
      <c r="K314" s="83" t="str">
        <f t="shared" si="30"/>
        <v xml:space="preserve"> </v>
      </c>
      <c r="L314" s="13" t="str">
        <f t="shared" si="31"/>
        <v xml:space="preserve"> </v>
      </c>
      <c r="M314" s="13" t="str">
        <f t="shared" si="32"/>
        <v xml:space="preserve"> </v>
      </c>
    </row>
    <row r="315" spans="2:13">
      <c r="B315" s="10"/>
      <c r="I315" s="10" t="str">
        <f t="shared" si="28"/>
        <v xml:space="preserve"> </v>
      </c>
      <c r="J315" s="19" t="str">
        <f t="shared" si="29"/>
        <v xml:space="preserve"> </v>
      </c>
      <c r="K315" s="83" t="str">
        <f t="shared" si="30"/>
        <v xml:space="preserve"> </v>
      </c>
      <c r="L315" s="13" t="str">
        <f t="shared" si="31"/>
        <v xml:space="preserve"> </v>
      </c>
      <c r="M315" s="13" t="str">
        <f t="shared" si="32"/>
        <v xml:space="preserve"> </v>
      </c>
    </row>
    <row r="316" spans="2:13">
      <c r="B316" s="10"/>
      <c r="I316" s="10" t="str">
        <f t="shared" si="28"/>
        <v xml:space="preserve"> </v>
      </c>
      <c r="J316" s="19" t="str">
        <f t="shared" si="29"/>
        <v xml:space="preserve"> </v>
      </c>
      <c r="K316" s="83" t="str">
        <f t="shared" si="30"/>
        <v xml:space="preserve"> </v>
      </c>
      <c r="L316" s="13" t="str">
        <f t="shared" si="31"/>
        <v xml:space="preserve"> </v>
      </c>
      <c r="M316" s="13" t="str">
        <f t="shared" si="32"/>
        <v xml:space="preserve"> </v>
      </c>
    </row>
    <row r="317" spans="2:13">
      <c r="B317" s="10"/>
      <c r="I317" s="10" t="str">
        <f t="shared" si="28"/>
        <v xml:space="preserve"> </v>
      </c>
      <c r="J317" s="19" t="str">
        <f t="shared" si="29"/>
        <v xml:space="preserve"> </v>
      </c>
      <c r="K317" s="83" t="str">
        <f t="shared" si="30"/>
        <v xml:space="preserve"> </v>
      </c>
      <c r="L317" s="13" t="str">
        <f t="shared" si="31"/>
        <v xml:space="preserve"> </v>
      </c>
      <c r="M317" s="13" t="str">
        <f t="shared" si="32"/>
        <v xml:space="preserve"> </v>
      </c>
    </row>
    <row r="318" spans="2:13">
      <c r="B318" s="10"/>
      <c r="I318" s="10" t="str">
        <f t="shared" si="28"/>
        <v xml:space="preserve"> </v>
      </c>
      <c r="J318" s="19" t="str">
        <f t="shared" si="29"/>
        <v xml:space="preserve"> </v>
      </c>
      <c r="K318" s="83" t="str">
        <f t="shared" si="30"/>
        <v xml:space="preserve"> </v>
      </c>
      <c r="L318" s="13" t="str">
        <f t="shared" si="31"/>
        <v xml:space="preserve"> </v>
      </c>
      <c r="M318" s="13" t="str">
        <f t="shared" si="32"/>
        <v xml:space="preserve"> </v>
      </c>
    </row>
    <row r="319" spans="2:13">
      <c r="B319" s="10"/>
      <c r="I319" s="10" t="str">
        <f t="shared" si="28"/>
        <v xml:space="preserve"> </v>
      </c>
      <c r="J319" s="19" t="str">
        <f t="shared" si="29"/>
        <v xml:space="preserve"> </v>
      </c>
      <c r="K319" s="83" t="str">
        <f t="shared" si="30"/>
        <v xml:space="preserve"> </v>
      </c>
      <c r="L319" s="13" t="str">
        <f t="shared" si="31"/>
        <v xml:space="preserve"> </v>
      </c>
      <c r="M319" s="13" t="str">
        <f t="shared" si="32"/>
        <v xml:space="preserve"> </v>
      </c>
    </row>
    <row r="320" spans="2:13">
      <c r="B320" s="10"/>
      <c r="I320" s="10" t="str">
        <f t="shared" si="28"/>
        <v xml:space="preserve"> </v>
      </c>
      <c r="J320" s="19" t="str">
        <f t="shared" si="29"/>
        <v xml:space="preserve"> </v>
      </c>
      <c r="K320" s="83" t="str">
        <f t="shared" si="30"/>
        <v xml:space="preserve"> </v>
      </c>
      <c r="L320" s="13" t="str">
        <f t="shared" si="31"/>
        <v xml:space="preserve"> </v>
      </c>
      <c r="M320" s="13" t="str">
        <f t="shared" si="32"/>
        <v xml:space="preserve"> </v>
      </c>
    </row>
    <row r="321" spans="2:13">
      <c r="B321" s="10"/>
      <c r="I321" s="10" t="str">
        <f t="shared" si="28"/>
        <v xml:space="preserve"> </v>
      </c>
      <c r="J321" s="19" t="str">
        <f t="shared" si="29"/>
        <v xml:space="preserve"> </v>
      </c>
      <c r="K321" s="83" t="str">
        <f t="shared" si="30"/>
        <v xml:space="preserve"> </v>
      </c>
      <c r="L321" s="13" t="str">
        <f t="shared" si="31"/>
        <v xml:space="preserve"> </v>
      </c>
      <c r="M321" s="13" t="str">
        <f t="shared" si="32"/>
        <v xml:space="preserve"> </v>
      </c>
    </row>
    <row r="322" spans="2:13">
      <c r="B322" s="10"/>
      <c r="I322" s="10" t="str">
        <f t="shared" ref="I322:I385" si="33">IF(ISBLANK(E322)," ",CONCATENATE(D322,E322))</f>
        <v xml:space="preserve"> </v>
      </c>
      <c r="J322" s="19" t="str">
        <f t="shared" ref="J322:J385" si="34">IF(ISBLANK(E322)," ",VLOOKUP(I322,id,2,FALSE))</f>
        <v xml:space="preserve"> </v>
      </c>
      <c r="K322" s="83" t="str">
        <f t="shared" ref="K322:K385" si="35">IF(ISBLANK(E322)," ",VLOOKUP(I322,id,3,FALSE))</f>
        <v xml:space="preserve"> </v>
      </c>
      <c r="L322" s="13" t="str">
        <f t="shared" ref="L322:L385" si="36">IF(ISBLANK(E322)," ",VLOOKUP(I322,id,4,FALSE))</f>
        <v xml:space="preserve"> </v>
      </c>
      <c r="M322" s="13" t="str">
        <f t="shared" si="32"/>
        <v xml:space="preserve"> </v>
      </c>
    </row>
    <row r="323" spans="2:13">
      <c r="B323" s="10"/>
      <c r="I323" s="10" t="str">
        <f t="shared" si="33"/>
        <v xml:space="preserve"> </v>
      </c>
      <c r="J323" s="19" t="str">
        <f t="shared" si="34"/>
        <v xml:space="preserve"> </v>
      </c>
      <c r="K323" s="83" t="str">
        <f t="shared" si="35"/>
        <v xml:space="preserve"> </v>
      </c>
      <c r="L323" s="13" t="str">
        <f t="shared" si="36"/>
        <v xml:space="preserve"> </v>
      </c>
      <c r="M323" s="13" t="str">
        <f t="shared" ref="M323:M386" si="37">IF(ISBLANK(E323)," ",VLOOKUP(I323,id,5,FALSE))</f>
        <v xml:space="preserve"> </v>
      </c>
    </row>
    <row r="324" spans="2:13">
      <c r="B324" s="10"/>
      <c r="I324" s="10" t="str">
        <f t="shared" si="33"/>
        <v xml:space="preserve"> </v>
      </c>
      <c r="J324" s="19" t="str">
        <f t="shared" si="34"/>
        <v xml:space="preserve"> </v>
      </c>
      <c r="K324" s="83" t="str">
        <f t="shared" si="35"/>
        <v xml:space="preserve"> </v>
      </c>
      <c r="L324" s="13" t="str">
        <f t="shared" si="36"/>
        <v xml:space="preserve"> </v>
      </c>
      <c r="M324" s="13" t="str">
        <f t="shared" si="37"/>
        <v xml:space="preserve"> </v>
      </c>
    </row>
    <row r="325" spans="2:13">
      <c r="B325" s="10"/>
      <c r="I325" s="10" t="str">
        <f t="shared" si="33"/>
        <v xml:space="preserve"> </v>
      </c>
      <c r="J325" s="19" t="str">
        <f t="shared" si="34"/>
        <v xml:space="preserve"> </v>
      </c>
      <c r="K325" s="83" t="str">
        <f t="shared" si="35"/>
        <v xml:space="preserve"> </v>
      </c>
      <c r="L325" s="13" t="str">
        <f t="shared" si="36"/>
        <v xml:space="preserve"> </v>
      </c>
      <c r="M325" s="13" t="str">
        <f t="shared" si="37"/>
        <v xml:space="preserve"> </v>
      </c>
    </row>
    <row r="326" spans="2:13">
      <c r="B326" s="10"/>
      <c r="I326" s="10" t="str">
        <f t="shared" si="33"/>
        <v xml:space="preserve"> </v>
      </c>
      <c r="J326" s="19" t="str">
        <f t="shared" si="34"/>
        <v xml:space="preserve"> </v>
      </c>
      <c r="K326" s="83" t="str">
        <f t="shared" si="35"/>
        <v xml:space="preserve"> </v>
      </c>
      <c r="L326" s="13" t="str">
        <f t="shared" si="36"/>
        <v xml:space="preserve"> </v>
      </c>
      <c r="M326" s="13" t="str">
        <f t="shared" si="37"/>
        <v xml:space="preserve"> </v>
      </c>
    </row>
    <row r="327" spans="2:13">
      <c r="B327" s="10"/>
      <c r="I327" s="10" t="str">
        <f t="shared" si="33"/>
        <v xml:space="preserve"> </v>
      </c>
      <c r="J327" s="19" t="str">
        <f t="shared" si="34"/>
        <v xml:space="preserve"> </v>
      </c>
      <c r="K327" s="83" t="str">
        <f t="shared" si="35"/>
        <v xml:space="preserve"> </v>
      </c>
      <c r="L327" s="13" t="str">
        <f t="shared" si="36"/>
        <v xml:space="preserve"> </v>
      </c>
      <c r="M327" s="13" t="str">
        <f t="shared" si="37"/>
        <v xml:space="preserve"> </v>
      </c>
    </row>
    <row r="328" spans="2:13">
      <c r="B328" s="10"/>
      <c r="I328" s="10" t="str">
        <f t="shared" si="33"/>
        <v xml:space="preserve"> </v>
      </c>
      <c r="J328" s="19" t="str">
        <f t="shared" si="34"/>
        <v xml:space="preserve"> </v>
      </c>
      <c r="K328" s="83" t="str">
        <f t="shared" si="35"/>
        <v xml:space="preserve"> </v>
      </c>
      <c r="L328" s="13" t="str">
        <f t="shared" si="36"/>
        <v xml:space="preserve"> </v>
      </c>
      <c r="M328" s="13" t="str">
        <f t="shared" si="37"/>
        <v xml:space="preserve"> </v>
      </c>
    </row>
    <row r="329" spans="2:13">
      <c r="B329" s="10"/>
      <c r="I329" s="10" t="str">
        <f t="shared" si="33"/>
        <v xml:space="preserve"> </v>
      </c>
      <c r="J329" s="19" t="str">
        <f t="shared" si="34"/>
        <v xml:space="preserve"> </v>
      </c>
      <c r="K329" s="83" t="str">
        <f t="shared" si="35"/>
        <v xml:space="preserve"> </v>
      </c>
      <c r="L329" s="13" t="str">
        <f t="shared" si="36"/>
        <v xml:space="preserve"> </v>
      </c>
      <c r="M329" s="13" t="str">
        <f t="shared" si="37"/>
        <v xml:space="preserve"> </v>
      </c>
    </row>
    <row r="330" spans="2:13">
      <c r="B330" s="10"/>
      <c r="I330" s="10" t="str">
        <f t="shared" si="33"/>
        <v xml:space="preserve"> </v>
      </c>
      <c r="J330" s="19" t="str">
        <f t="shared" si="34"/>
        <v xml:space="preserve"> </v>
      </c>
      <c r="K330" s="83" t="str">
        <f t="shared" si="35"/>
        <v xml:space="preserve"> </v>
      </c>
      <c r="L330" s="13" t="str">
        <f t="shared" si="36"/>
        <v xml:space="preserve"> </v>
      </c>
      <c r="M330" s="13" t="str">
        <f t="shared" si="37"/>
        <v xml:space="preserve"> </v>
      </c>
    </row>
    <row r="331" spans="2:13">
      <c r="B331" s="10"/>
      <c r="I331" s="10" t="str">
        <f t="shared" si="33"/>
        <v xml:space="preserve"> </v>
      </c>
      <c r="J331" s="19" t="str">
        <f t="shared" si="34"/>
        <v xml:space="preserve"> </v>
      </c>
      <c r="K331" s="83" t="str">
        <f t="shared" si="35"/>
        <v xml:space="preserve"> </v>
      </c>
      <c r="L331" s="13" t="str">
        <f t="shared" si="36"/>
        <v xml:space="preserve"> </v>
      </c>
      <c r="M331" s="13" t="str">
        <f t="shared" si="37"/>
        <v xml:space="preserve"> </v>
      </c>
    </row>
    <row r="332" spans="2:13">
      <c r="B332" s="10"/>
      <c r="I332" s="10" t="str">
        <f t="shared" si="33"/>
        <v xml:space="preserve"> </v>
      </c>
      <c r="J332" s="19" t="str">
        <f t="shared" si="34"/>
        <v xml:space="preserve"> </v>
      </c>
      <c r="K332" s="83" t="str">
        <f t="shared" si="35"/>
        <v xml:space="preserve"> </v>
      </c>
      <c r="L332" s="13" t="str">
        <f t="shared" si="36"/>
        <v xml:space="preserve"> </v>
      </c>
      <c r="M332" s="13" t="str">
        <f t="shared" si="37"/>
        <v xml:space="preserve"> </v>
      </c>
    </row>
    <row r="333" spans="2:13">
      <c r="B333" s="10"/>
      <c r="I333" s="10" t="str">
        <f t="shared" si="33"/>
        <v xml:space="preserve"> </v>
      </c>
      <c r="J333" s="19" t="str">
        <f t="shared" si="34"/>
        <v xml:space="preserve"> </v>
      </c>
      <c r="K333" s="83" t="str">
        <f t="shared" si="35"/>
        <v xml:space="preserve"> </v>
      </c>
      <c r="L333" s="13" t="str">
        <f t="shared" si="36"/>
        <v xml:space="preserve"> </v>
      </c>
      <c r="M333" s="13" t="str">
        <f t="shared" si="37"/>
        <v xml:space="preserve"> </v>
      </c>
    </row>
    <row r="334" spans="2:13">
      <c r="B334" s="10"/>
      <c r="I334" s="10" t="str">
        <f t="shared" si="33"/>
        <v xml:space="preserve"> </v>
      </c>
      <c r="J334" s="19" t="str">
        <f t="shared" si="34"/>
        <v xml:space="preserve"> </v>
      </c>
      <c r="K334" s="83" t="str">
        <f t="shared" si="35"/>
        <v xml:space="preserve"> </v>
      </c>
      <c r="L334" s="13" t="str">
        <f t="shared" si="36"/>
        <v xml:space="preserve"> </v>
      </c>
      <c r="M334" s="13" t="str">
        <f t="shared" si="37"/>
        <v xml:space="preserve"> </v>
      </c>
    </row>
    <row r="335" spans="2:13">
      <c r="B335" s="10"/>
      <c r="I335" s="10" t="str">
        <f t="shared" si="33"/>
        <v xml:space="preserve"> </v>
      </c>
      <c r="J335" s="19" t="str">
        <f t="shared" si="34"/>
        <v xml:space="preserve"> </v>
      </c>
      <c r="K335" s="83" t="str">
        <f t="shared" si="35"/>
        <v xml:space="preserve"> </v>
      </c>
      <c r="L335" s="13" t="str">
        <f t="shared" si="36"/>
        <v xml:space="preserve"> </v>
      </c>
      <c r="M335" s="13" t="str">
        <f t="shared" si="37"/>
        <v xml:space="preserve"> </v>
      </c>
    </row>
    <row r="336" spans="2:13">
      <c r="B336" s="10"/>
      <c r="I336" s="10" t="str">
        <f t="shared" si="33"/>
        <v xml:space="preserve"> </v>
      </c>
      <c r="J336" s="19" t="str">
        <f t="shared" si="34"/>
        <v xml:space="preserve"> </v>
      </c>
      <c r="K336" s="83" t="str">
        <f t="shared" si="35"/>
        <v xml:space="preserve"> </v>
      </c>
      <c r="L336" s="13" t="str">
        <f t="shared" si="36"/>
        <v xml:space="preserve"> </v>
      </c>
      <c r="M336" s="13" t="str">
        <f t="shared" si="37"/>
        <v xml:space="preserve"> </v>
      </c>
    </row>
    <row r="337" spans="2:13">
      <c r="B337" s="10"/>
      <c r="I337" s="10" t="str">
        <f t="shared" si="33"/>
        <v xml:space="preserve"> </v>
      </c>
      <c r="J337" s="19" t="str">
        <f t="shared" si="34"/>
        <v xml:space="preserve"> </v>
      </c>
      <c r="K337" s="83" t="str">
        <f t="shared" si="35"/>
        <v xml:space="preserve"> </v>
      </c>
      <c r="L337" s="13" t="str">
        <f t="shared" si="36"/>
        <v xml:space="preserve"> </v>
      </c>
      <c r="M337" s="13" t="str">
        <f t="shared" si="37"/>
        <v xml:space="preserve"> </v>
      </c>
    </row>
    <row r="338" spans="2:13">
      <c r="B338" s="10"/>
      <c r="I338" s="10" t="str">
        <f t="shared" si="33"/>
        <v xml:space="preserve"> </v>
      </c>
      <c r="J338" s="19" t="str">
        <f t="shared" si="34"/>
        <v xml:space="preserve"> </v>
      </c>
      <c r="K338" s="83" t="str">
        <f t="shared" si="35"/>
        <v xml:space="preserve"> </v>
      </c>
      <c r="L338" s="13" t="str">
        <f t="shared" si="36"/>
        <v xml:space="preserve"> </v>
      </c>
      <c r="M338" s="13" t="str">
        <f t="shared" si="37"/>
        <v xml:space="preserve"> </v>
      </c>
    </row>
    <row r="339" spans="2:13">
      <c r="B339" s="10"/>
      <c r="I339" s="10" t="str">
        <f t="shared" si="33"/>
        <v xml:space="preserve"> </v>
      </c>
      <c r="J339" s="19" t="str">
        <f t="shared" si="34"/>
        <v xml:space="preserve"> </v>
      </c>
      <c r="K339" s="83" t="str">
        <f t="shared" si="35"/>
        <v xml:space="preserve"> </v>
      </c>
      <c r="L339" s="13" t="str">
        <f t="shared" si="36"/>
        <v xml:space="preserve"> </v>
      </c>
      <c r="M339" s="13" t="str">
        <f t="shared" si="37"/>
        <v xml:space="preserve"> </v>
      </c>
    </row>
    <row r="340" spans="2:13">
      <c r="B340" s="10"/>
      <c r="I340" s="10" t="str">
        <f t="shared" si="33"/>
        <v xml:space="preserve"> </v>
      </c>
      <c r="J340" s="19" t="str">
        <f t="shared" si="34"/>
        <v xml:space="preserve"> </v>
      </c>
      <c r="K340" s="83" t="str">
        <f t="shared" si="35"/>
        <v xml:space="preserve"> </v>
      </c>
      <c r="L340" s="13" t="str">
        <f t="shared" si="36"/>
        <v xml:space="preserve"> </v>
      </c>
      <c r="M340" s="13" t="str">
        <f t="shared" si="37"/>
        <v xml:space="preserve"> </v>
      </c>
    </row>
    <row r="341" spans="2:13">
      <c r="B341" s="10"/>
      <c r="I341" s="10" t="str">
        <f t="shared" si="33"/>
        <v xml:space="preserve"> </v>
      </c>
      <c r="J341" s="19" t="str">
        <f t="shared" si="34"/>
        <v xml:space="preserve"> </v>
      </c>
      <c r="K341" s="83" t="str">
        <f t="shared" si="35"/>
        <v xml:space="preserve"> </v>
      </c>
      <c r="L341" s="13" t="str">
        <f t="shared" si="36"/>
        <v xml:space="preserve"> </v>
      </c>
      <c r="M341" s="13" t="str">
        <f t="shared" si="37"/>
        <v xml:space="preserve"> </v>
      </c>
    </row>
    <row r="342" spans="2:13">
      <c r="B342" s="10"/>
      <c r="I342" s="10" t="str">
        <f t="shared" si="33"/>
        <v xml:space="preserve"> </v>
      </c>
      <c r="J342" s="19" t="str">
        <f t="shared" si="34"/>
        <v xml:space="preserve"> </v>
      </c>
      <c r="K342" s="83" t="str">
        <f t="shared" si="35"/>
        <v xml:space="preserve"> </v>
      </c>
      <c r="L342" s="13" t="str">
        <f t="shared" si="36"/>
        <v xml:space="preserve"> </v>
      </c>
      <c r="M342" s="13" t="str">
        <f t="shared" si="37"/>
        <v xml:space="preserve"> </v>
      </c>
    </row>
    <row r="343" spans="2:13">
      <c r="B343" s="10"/>
      <c r="I343" s="10" t="str">
        <f t="shared" si="33"/>
        <v xml:space="preserve"> </v>
      </c>
      <c r="J343" s="19" t="str">
        <f t="shared" si="34"/>
        <v xml:space="preserve"> </v>
      </c>
      <c r="K343" s="83" t="str">
        <f t="shared" si="35"/>
        <v xml:space="preserve"> </v>
      </c>
      <c r="L343" s="13" t="str">
        <f t="shared" si="36"/>
        <v xml:space="preserve"> </v>
      </c>
      <c r="M343" s="13" t="str">
        <f t="shared" si="37"/>
        <v xml:space="preserve"> </v>
      </c>
    </row>
    <row r="344" spans="2:13">
      <c r="B344" s="10"/>
      <c r="I344" s="10" t="str">
        <f t="shared" si="33"/>
        <v xml:space="preserve"> </v>
      </c>
      <c r="J344" s="19" t="str">
        <f t="shared" si="34"/>
        <v xml:space="preserve"> </v>
      </c>
      <c r="K344" s="83" t="str">
        <f t="shared" si="35"/>
        <v xml:space="preserve"> </v>
      </c>
      <c r="L344" s="13" t="str">
        <f t="shared" si="36"/>
        <v xml:space="preserve"> </v>
      </c>
      <c r="M344" s="13" t="str">
        <f t="shared" si="37"/>
        <v xml:space="preserve"> </v>
      </c>
    </row>
    <row r="345" spans="2:13">
      <c r="B345" s="10"/>
      <c r="I345" s="10" t="str">
        <f t="shared" si="33"/>
        <v xml:space="preserve"> </v>
      </c>
      <c r="J345" s="19" t="str">
        <f t="shared" si="34"/>
        <v xml:space="preserve"> </v>
      </c>
      <c r="K345" s="83" t="str">
        <f t="shared" si="35"/>
        <v xml:space="preserve"> </v>
      </c>
      <c r="L345" s="13" t="str">
        <f t="shared" si="36"/>
        <v xml:space="preserve"> </v>
      </c>
      <c r="M345" s="13" t="str">
        <f t="shared" si="37"/>
        <v xml:space="preserve"> </v>
      </c>
    </row>
    <row r="346" spans="2:13">
      <c r="B346" s="10"/>
      <c r="I346" s="10" t="str">
        <f t="shared" si="33"/>
        <v xml:space="preserve"> </v>
      </c>
      <c r="J346" s="19" t="str">
        <f t="shared" si="34"/>
        <v xml:space="preserve"> </v>
      </c>
      <c r="K346" s="83" t="str">
        <f t="shared" si="35"/>
        <v xml:space="preserve"> </v>
      </c>
      <c r="L346" s="13" t="str">
        <f t="shared" si="36"/>
        <v xml:space="preserve"> </v>
      </c>
      <c r="M346" s="13" t="str">
        <f t="shared" si="37"/>
        <v xml:space="preserve"> </v>
      </c>
    </row>
    <row r="347" spans="2:13">
      <c r="B347" s="10"/>
      <c r="I347" s="10" t="str">
        <f t="shared" si="33"/>
        <v xml:space="preserve"> </v>
      </c>
      <c r="J347" s="19" t="str">
        <f t="shared" si="34"/>
        <v xml:space="preserve"> </v>
      </c>
      <c r="K347" s="83" t="str">
        <f t="shared" si="35"/>
        <v xml:space="preserve"> </v>
      </c>
      <c r="L347" s="13" t="str">
        <f t="shared" si="36"/>
        <v xml:space="preserve"> </v>
      </c>
      <c r="M347" s="13" t="str">
        <f t="shared" si="37"/>
        <v xml:space="preserve"> </v>
      </c>
    </row>
    <row r="348" spans="2:13">
      <c r="B348" s="10"/>
      <c r="I348" s="10" t="str">
        <f t="shared" si="33"/>
        <v xml:space="preserve"> </v>
      </c>
      <c r="J348" s="19" t="str">
        <f t="shared" si="34"/>
        <v xml:space="preserve"> </v>
      </c>
      <c r="K348" s="83" t="str">
        <f t="shared" si="35"/>
        <v xml:space="preserve"> </v>
      </c>
      <c r="L348" s="13" t="str">
        <f t="shared" si="36"/>
        <v xml:space="preserve"> </v>
      </c>
      <c r="M348" s="13" t="str">
        <f t="shared" si="37"/>
        <v xml:space="preserve"> </v>
      </c>
    </row>
    <row r="349" spans="2:13">
      <c r="B349" s="10"/>
      <c r="I349" s="10" t="str">
        <f t="shared" si="33"/>
        <v xml:space="preserve"> </v>
      </c>
      <c r="J349" s="19" t="str">
        <f t="shared" si="34"/>
        <v xml:space="preserve"> </v>
      </c>
      <c r="K349" s="83" t="str">
        <f t="shared" si="35"/>
        <v xml:space="preserve"> </v>
      </c>
      <c r="L349" s="13" t="str">
        <f t="shared" si="36"/>
        <v xml:space="preserve"> </v>
      </c>
      <c r="M349" s="13" t="str">
        <f t="shared" si="37"/>
        <v xml:space="preserve"> </v>
      </c>
    </row>
    <row r="350" spans="2:13">
      <c r="B350" s="10"/>
      <c r="I350" s="10" t="str">
        <f t="shared" si="33"/>
        <v xml:space="preserve"> </v>
      </c>
      <c r="J350" s="19" t="str">
        <f t="shared" si="34"/>
        <v xml:space="preserve"> </v>
      </c>
      <c r="K350" s="83" t="str">
        <f t="shared" si="35"/>
        <v xml:space="preserve"> </v>
      </c>
      <c r="L350" s="13" t="str">
        <f t="shared" si="36"/>
        <v xml:space="preserve"> </v>
      </c>
      <c r="M350" s="13" t="str">
        <f t="shared" si="37"/>
        <v xml:space="preserve"> </v>
      </c>
    </row>
    <row r="351" spans="2:13">
      <c r="B351" s="10"/>
      <c r="I351" s="10" t="str">
        <f t="shared" si="33"/>
        <v xml:space="preserve"> </v>
      </c>
      <c r="J351" s="19" t="str">
        <f t="shared" si="34"/>
        <v xml:space="preserve"> </v>
      </c>
      <c r="K351" s="83" t="str">
        <f t="shared" si="35"/>
        <v xml:space="preserve"> </v>
      </c>
      <c r="L351" s="13" t="str">
        <f t="shared" si="36"/>
        <v xml:space="preserve"> </v>
      </c>
      <c r="M351" s="13" t="str">
        <f t="shared" si="37"/>
        <v xml:space="preserve"> </v>
      </c>
    </row>
    <row r="352" spans="2:13">
      <c r="B352" s="10"/>
      <c r="I352" s="10" t="str">
        <f t="shared" si="33"/>
        <v xml:space="preserve"> </v>
      </c>
      <c r="J352" s="19" t="str">
        <f t="shared" si="34"/>
        <v xml:space="preserve"> </v>
      </c>
      <c r="K352" s="83" t="str">
        <f t="shared" si="35"/>
        <v xml:space="preserve"> </v>
      </c>
      <c r="L352" s="13" t="str">
        <f t="shared" si="36"/>
        <v xml:space="preserve"> </v>
      </c>
      <c r="M352" s="13" t="str">
        <f t="shared" si="37"/>
        <v xml:space="preserve"> </v>
      </c>
    </row>
    <row r="353" spans="2:13">
      <c r="B353" s="10"/>
      <c r="I353" s="10" t="str">
        <f t="shared" si="33"/>
        <v xml:space="preserve"> </v>
      </c>
      <c r="J353" s="19" t="str">
        <f t="shared" si="34"/>
        <v xml:space="preserve"> </v>
      </c>
      <c r="K353" s="83" t="str">
        <f t="shared" si="35"/>
        <v xml:space="preserve"> </v>
      </c>
      <c r="L353" s="13" t="str">
        <f t="shared" si="36"/>
        <v xml:space="preserve"> </v>
      </c>
      <c r="M353" s="13" t="str">
        <f t="shared" si="37"/>
        <v xml:space="preserve"> </v>
      </c>
    </row>
    <row r="354" spans="2:13">
      <c r="B354" s="10"/>
      <c r="I354" s="10" t="str">
        <f t="shared" si="33"/>
        <v xml:space="preserve"> </v>
      </c>
      <c r="J354" s="19" t="str">
        <f t="shared" si="34"/>
        <v xml:space="preserve"> </v>
      </c>
      <c r="K354" s="83" t="str">
        <f t="shared" si="35"/>
        <v xml:space="preserve"> </v>
      </c>
      <c r="L354" s="13" t="str">
        <f t="shared" si="36"/>
        <v xml:space="preserve"> </v>
      </c>
      <c r="M354" s="13" t="str">
        <f t="shared" si="37"/>
        <v xml:space="preserve"> </v>
      </c>
    </row>
    <row r="355" spans="2:13">
      <c r="B355" s="10"/>
      <c r="I355" s="10" t="str">
        <f t="shared" si="33"/>
        <v xml:space="preserve"> </v>
      </c>
      <c r="J355" s="19" t="str">
        <f t="shared" si="34"/>
        <v xml:space="preserve"> </v>
      </c>
      <c r="K355" s="83" t="str">
        <f t="shared" si="35"/>
        <v xml:space="preserve"> </v>
      </c>
      <c r="L355" s="13" t="str">
        <f t="shared" si="36"/>
        <v xml:space="preserve"> </v>
      </c>
      <c r="M355" s="13" t="str">
        <f t="shared" si="37"/>
        <v xml:space="preserve"> </v>
      </c>
    </row>
    <row r="356" spans="2:13">
      <c r="B356" s="10"/>
      <c r="I356" s="10" t="str">
        <f t="shared" si="33"/>
        <v xml:space="preserve"> </v>
      </c>
      <c r="J356" s="19" t="str">
        <f t="shared" si="34"/>
        <v xml:space="preserve"> </v>
      </c>
      <c r="K356" s="83" t="str">
        <f t="shared" si="35"/>
        <v xml:space="preserve"> </v>
      </c>
      <c r="L356" s="13" t="str">
        <f t="shared" si="36"/>
        <v xml:space="preserve"> </v>
      </c>
      <c r="M356" s="13" t="str">
        <f t="shared" si="37"/>
        <v xml:space="preserve"> </v>
      </c>
    </row>
    <row r="357" spans="2:13">
      <c r="B357" s="10"/>
      <c r="I357" s="10" t="str">
        <f t="shared" si="33"/>
        <v xml:space="preserve"> </v>
      </c>
      <c r="J357" s="19" t="str">
        <f t="shared" si="34"/>
        <v xml:space="preserve"> </v>
      </c>
      <c r="K357" s="83" t="str">
        <f t="shared" si="35"/>
        <v xml:space="preserve"> </v>
      </c>
      <c r="L357" s="13" t="str">
        <f t="shared" si="36"/>
        <v xml:space="preserve"> </v>
      </c>
      <c r="M357" s="13" t="str">
        <f t="shared" si="37"/>
        <v xml:space="preserve"> </v>
      </c>
    </row>
    <row r="358" spans="2:13">
      <c r="B358" s="10"/>
      <c r="I358" s="10" t="str">
        <f t="shared" si="33"/>
        <v xml:space="preserve"> </v>
      </c>
      <c r="J358" s="19" t="str">
        <f t="shared" si="34"/>
        <v xml:space="preserve"> </v>
      </c>
      <c r="K358" s="83" t="str">
        <f t="shared" si="35"/>
        <v xml:space="preserve"> </v>
      </c>
      <c r="L358" s="13" t="str">
        <f t="shared" si="36"/>
        <v xml:space="preserve"> </v>
      </c>
      <c r="M358" s="13" t="str">
        <f t="shared" si="37"/>
        <v xml:space="preserve"> </v>
      </c>
    </row>
    <row r="359" spans="2:13">
      <c r="B359" s="10"/>
      <c r="I359" s="10" t="str">
        <f t="shared" si="33"/>
        <v xml:space="preserve"> </v>
      </c>
      <c r="J359" s="19" t="str">
        <f t="shared" si="34"/>
        <v xml:space="preserve"> </v>
      </c>
      <c r="K359" s="83" t="str">
        <f t="shared" si="35"/>
        <v xml:space="preserve"> </v>
      </c>
      <c r="L359" s="13" t="str">
        <f t="shared" si="36"/>
        <v xml:space="preserve"> </v>
      </c>
      <c r="M359" s="13" t="str">
        <f t="shared" si="37"/>
        <v xml:space="preserve"> </v>
      </c>
    </row>
    <row r="360" spans="2:13">
      <c r="B360" s="10"/>
      <c r="I360" s="10" t="str">
        <f t="shared" si="33"/>
        <v xml:space="preserve"> </v>
      </c>
      <c r="J360" s="19" t="str">
        <f t="shared" si="34"/>
        <v xml:space="preserve"> </v>
      </c>
      <c r="K360" s="83" t="str">
        <f t="shared" si="35"/>
        <v xml:space="preserve"> </v>
      </c>
      <c r="L360" s="13" t="str">
        <f t="shared" si="36"/>
        <v xml:space="preserve"> </v>
      </c>
      <c r="M360" s="13" t="str">
        <f t="shared" si="37"/>
        <v xml:space="preserve"> </v>
      </c>
    </row>
    <row r="361" spans="2:13">
      <c r="B361" s="10"/>
      <c r="I361" s="10" t="str">
        <f t="shared" si="33"/>
        <v xml:space="preserve"> </v>
      </c>
      <c r="J361" s="19" t="str">
        <f t="shared" si="34"/>
        <v xml:space="preserve"> </v>
      </c>
      <c r="K361" s="83" t="str">
        <f t="shared" si="35"/>
        <v xml:space="preserve"> </v>
      </c>
      <c r="L361" s="13" t="str">
        <f t="shared" si="36"/>
        <v xml:space="preserve"> </v>
      </c>
      <c r="M361" s="13" t="str">
        <f t="shared" si="37"/>
        <v xml:space="preserve"> </v>
      </c>
    </row>
    <row r="362" spans="2:13">
      <c r="B362" s="10"/>
      <c r="I362" s="10" t="str">
        <f t="shared" si="33"/>
        <v xml:space="preserve"> </v>
      </c>
      <c r="J362" s="19" t="str">
        <f t="shared" si="34"/>
        <v xml:space="preserve"> </v>
      </c>
      <c r="K362" s="83" t="str">
        <f t="shared" si="35"/>
        <v xml:space="preserve"> </v>
      </c>
      <c r="L362" s="13" t="str">
        <f t="shared" si="36"/>
        <v xml:space="preserve"> </v>
      </c>
      <c r="M362" s="13" t="str">
        <f t="shared" si="37"/>
        <v xml:space="preserve"> </v>
      </c>
    </row>
    <row r="363" spans="2:13">
      <c r="B363" s="10"/>
      <c r="I363" s="10" t="str">
        <f t="shared" si="33"/>
        <v xml:space="preserve"> </v>
      </c>
      <c r="J363" s="19" t="str">
        <f t="shared" si="34"/>
        <v xml:space="preserve"> </v>
      </c>
      <c r="K363" s="83" t="str">
        <f t="shared" si="35"/>
        <v xml:space="preserve"> </v>
      </c>
      <c r="L363" s="13" t="str">
        <f t="shared" si="36"/>
        <v xml:space="preserve"> </v>
      </c>
      <c r="M363" s="13" t="str">
        <f t="shared" si="37"/>
        <v xml:space="preserve"> </v>
      </c>
    </row>
    <row r="364" spans="2:13">
      <c r="B364" s="10"/>
      <c r="I364" s="10" t="str">
        <f t="shared" si="33"/>
        <v xml:space="preserve"> </v>
      </c>
      <c r="J364" s="19" t="str">
        <f t="shared" si="34"/>
        <v xml:space="preserve"> </v>
      </c>
      <c r="K364" s="83" t="str">
        <f t="shared" si="35"/>
        <v xml:space="preserve"> </v>
      </c>
      <c r="L364" s="13" t="str">
        <f t="shared" si="36"/>
        <v xml:space="preserve"> </v>
      </c>
      <c r="M364" s="13" t="str">
        <f t="shared" si="37"/>
        <v xml:space="preserve"> </v>
      </c>
    </row>
    <row r="365" spans="2:13">
      <c r="B365" s="10"/>
      <c r="I365" s="10" t="str">
        <f t="shared" si="33"/>
        <v xml:space="preserve"> </v>
      </c>
      <c r="J365" s="19" t="str">
        <f t="shared" si="34"/>
        <v xml:space="preserve"> </v>
      </c>
      <c r="K365" s="83" t="str">
        <f t="shared" si="35"/>
        <v xml:space="preserve"> </v>
      </c>
      <c r="L365" s="13" t="str">
        <f t="shared" si="36"/>
        <v xml:space="preserve"> </v>
      </c>
      <c r="M365" s="13" t="str">
        <f t="shared" si="37"/>
        <v xml:space="preserve"> </v>
      </c>
    </row>
    <row r="366" spans="2:13">
      <c r="B366" s="10"/>
      <c r="I366" s="10" t="str">
        <f t="shared" si="33"/>
        <v xml:space="preserve"> </v>
      </c>
      <c r="J366" s="19" t="str">
        <f t="shared" si="34"/>
        <v xml:space="preserve"> </v>
      </c>
      <c r="K366" s="83" t="str">
        <f t="shared" si="35"/>
        <v xml:space="preserve"> </v>
      </c>
      <c r="L366" s="13" t="str">
        <f t="shared" si="36"/>
        <v xml:space="preserve"> </v>
      </c>
      <c r="M366" s="13" t="str">
        <f t="shared" si="37"/>
        <v xml:space="preserve"> </v>
      </c>
    </row>
    <row r="367" spans="2:13">
      <c r="B367" s="10"/>
      <c r="I367" s="10" t="str">
        <f t="shared" si="33"/>
        <v xml:space="preserve"> </v>
      </c>
      <c r="J367" s="19" t="str">
        <f t="shared" si="34"/>
        <v xml:space="preserve"> </v>
      </c>
      <c r="K367" s="83" t="str">
        <f t="shared" si="35"/>
        <v xml:space="preserve"> </v>
      </c>
      <c r="L367" s="13" t="str">
        <f t="shared" si="36"/>
        <v xml:space="preserve"> </v>
      </c>
      <c r="M367" s="13" t="str">
        <f t="shared" si="37"/>
        <v xml:space="preserve"> </v>
      </c>
    </row>
    <row r="368" spans="2:13">
      <c r="B368" s="10"/>
      <c r="I368" s="10" t="str">
        <f t="shared" si="33"/>
        <v xml:space="preserve"> </v>
      </c>
      <c r="J368" s="19" t="str">
        <f t="shared" si="34"/>
        <v xml:space="preserve"> </v>
      </c>
      <c r="K368" s="83" t="str">
        <f t="shared" si="35"/>
        <v xml:space="preserve"> </v>
      </c>
      <c r="L368" s="13" t="str">
        <f t="shared" si="36"/>
        <v xml:space="preserve"> </v>
      </c>
      <c r="M368" s="13" t="str">
        <f t="shared" si="37"/>
        <v xml:space="preserve"> </v>
      </c>
    </row>
    <row r="369" spans="2:13">
      <c r="B369" s="10"/>
      <c r="I369" s="10" t="str">
        <f t="shared" si="33"/>
        <v xml:space="preserve"> </v>
      </c>
      <c r="J369" s="19" t="str">
        <f t="shared" si="34"/>
        <v xml:space="preserve"> </v>
      </c>
      <c r="K369" s="83" t="str">
        <f t="shared" si="35"/>
        <v xml:space="preserve"> </v>
      </c>
      <c r="L369" s="13" t="str">
        <f t="shared" si="36"/>
        <v xml:space="preserve"> </v>
      </c>
      <c r="M369" s="13" t="str">
        <f t="shared" si="37"/>
        <v xml:space="preserve"> </v>
      </c>
    </row>
    <row r="370" spans="2:13">
      <c r="B370" s="10"/>
      <c r="I370" s="10" t="str">
        <f t="shared" si="33"/>
        <v xml:space="preserve"> </v>
      </c>
      <c r="J370" s="19" t="str">
        <f t="shared" si="34"/>
        <v xml:space="preserve"> </v>
      </c>
      <c r="K370" s="83" t="str">
        <f t="shared" si="35"/>
        <v xml:space="preserve"> </v>
      </c>
      <c r="L370" s="13" t="str">
        <f t="shared" si="36"/>
        <v xml:space="preserve"> </v>
      </c>
      <c r="M370" s="13" t="str">
        <f t="shared" si="37"/>
        <v xml:space="preserve"> </v>
      </c>
    </row>
    <row r="371" spans="2:13">
      <c r="B371" s="10"/>
      <c r="I371" s="10" t="str">
        <f t="shared" si="33"/>
        <v xml:space="preserve"> </v>
      </c>
      <c r="J371" s="19" t="str">
        <f t="shared" si="34"/>
        <v xml:space="preserve"> </v>
      </c>
      <c r="K371" s="83" t="str">
        <f t="shared" si="35"/>
        <v xml:space="preserve"> </v>
      </c>
      <c r="L371" s="13" t="str">
        <f t="shared" si="36"/>
        <v xml:space="preserve"> </v>
      </c>
      <c r="M371" s="13" t="str">
        <f t="shared" si="37"/>
        <v xml:space="preserve"> </v>
      </c>
    </row>
    <row r="372" spans="2:13">
      <c r="B372" s="10"/>
      <c r="I372" s="10" t="str">
        <f t="shared" si="33"/>
        <v xml:space="preserve"> </v>
      </c>
      <c r="J372" s="19" t="str">
        <f t="shared" si="34"/>
        <v xml:space="preserve"> </v>
      </c>
      <c r="K372" s="83" t="str">
        <f t="shared" si="35"/>
        <v xml:space="preserve"> </v>
      </c>
      <c r="L372" s="13" t="str">
        <f t="shared" si="36"/>
        <v xml:space="preserve"> </v>
      </c>
      <c r="M372" s="13" t="str">
        <f t="shared" si="37"/>
        <v xml:space="preserve"> </v>
      </c>
    </row>
    <row r="373" spans="2:13">
      <c r="B373" s="10"/>
      <c r="I373" s="10" t="str">
        <f t="shared" si="33"/>
        <v xml:space="preserve"> </v>
      </c>
      <c r="J373" s="19" t="str">
        <f t="shared" si="34"/>
        <v xml:space="preserve"> </v>
      </c>
      <c r="K373" s="83" t="str">
        <f t="shared" si="35"/>
        <v xml:space="preserve"> </v>
      </c>
      <c r="L373" s="13" t="str">
        <f t="shared" si="36"/>
        <v xml:space="preserve"> </v>
      </c>
      <c r="M373" s="13" t="str">
        <f t="shared" si="37"/>
        <v xml:space="preserve"> </v>
      </c>
    </row>
    <row r="374" spans="2:13">
      <c r="B374" s="10"/>
      <c r="I374" s="10" t="str">
        <f t="shared" si="33"/>
        <v xml:space="preserve"> </v>
      </c>
      <c r="J374" s="19" t="str">
        <f t="shared" si="34"/>
        <v xml:space="preserve"> </v>
      </c>
      <c r="K374" s="83" t="str">
        <f t="shared" si="35"/>
        <v xml:space="preserve"> </v>
      </c>
      <c r="L374" s="13" t="str">
        <f t="shared" si="36"/>
        <v xml:space="preserve"> </v>
      </c>
      <c r="M374" s="13" t="str">
        <f t="shared" si="37"/>
        <v xml:space="preserve"> </v>
      </c>
    </row>
    <row r="375" spans="2:13">
      <c r="B375" s="10"/>
      <c r="I375" s="10" t="str">
        <f t="shared" si="33"/>
        <v xml:space="preserve"> </v>
      </c>
      <c r="J375" s="19" t="str">
        <f t="shared" si="34"/>
        <v xml:space="preserve"> </v>
      </c>
      <c r="K375" s="83" t="str">
        <f t="shared" si="35"/>
        <v xml:space="preserve"> </v>
      </c>
      <c r="L375" s="13" t="str">
        <f t="shared" si="36"/>
        <v xml:space="preserve"> </v>
      </c>
      <c r="M375" s="13" t="str">
        <f t="shared" si="37"/>
        <v xml:space="preserve"> </v>
      </c>
    </row>
    <row r="376" spans="2:13">
      <c r="B376" s="10"/>
      <c r="I376" s="10" t="str">
        <f t="shared" si="33"/>
        <v xml:space="preserve"> </v>
      </c>
      <c r="J376" s="19" t="str">
        <f t="shared" si="34"/>
        <v xml:space="preserve"> </v>
      </c>
      <c r="K376" s="83" t="str">
        <f t="shared" si="35"/>
        <v xml:space="preserve"> </v>
      </c>
      <c r="L376" s="13" t="str">
        <f t="shared" si="36"/>
        <v xml:space="preserve"> </v>
      </c>
      <c r="M376" s="13" t="str">
        <f t="shared" si="37"/>
        <v xml:space="preserve"> </v>
      </c>
    </row>
    <row r="377" spans="2:13">
      <c r="B377" s="10"/>
      <c r="I377" s="10" t="str">
        <f t="shared" si="33"/>
        <v xml:space="preserve"> </v>
      </c>
      <c r="J377" s="19" t="str">
        <f t="shared" si="34"/>
        <v xml:space="preserve"> </v>
      </c>
      <c r="K377" s="83" t="str">
        <f t="shared" si="35"/>
        <v xml:space="preserve"> </v>
      </c>
      <c r="L377" s="13" t="str">
        <f t="shared" si="36"/>
        <v xml:space="preserve"> </v>
      </c>
      <c r="M377" s="13" t="str">
        <f t="shared" si="37"/>
        <v xml:space="preserve"> </v>
      </c>
    </row>
    <row r="378" spans="2:13">
      <c r="B378" s="10"/>
      <c r="I378" s="10" t="str">
        <f t="shared" si="33"/>
        <v xml:space="preserve"> </v>
      </c>
      <c r="J378" s="19" t="str">
        <f t="shared" si="34"/>
        <v xml:space="preserve"> </v>
      </c>
      <c r="K378" s="83" t="str">
        <f t="shared" si="35"/>
        <v xml:space="preserve"> </v>
      </c>
      <c r="L378" s="13" t="str">
        <f t="shared" si="36"/>
        <v xml:space="preserve"> </v>
      </c>
      <c r="M378" s="13" t="str">
        <f t="shared" si="37"/>
        <v xml:space="preserve"> </v>
      </c>
    </row>
    <row r="379" spans="2:13">
      <c r="B379" s="10"/>
      <c r="I379" s="10" t="str">
        <f t="shared" si="33"/>
        <v xml:space="preserve"> </v>
      </c>
      <c r="J379" s="19" t="str">
        <f t="shared" si="34"/>
        <v xml:space="preserve"> </v>
      </c>
      <c r="K379" s="83" t="str">
        <f t="shared" si="35"/>
        <v xml:space="preserve"> </v>
      </c>
      <c r="L379" s="13" t="str">
        <f t="shared" si="36"/>
        <v xml:space="preserve"> </v>
      </c>
      <c r="M379" s="13" t="str">
        <f t="shared" si="37"/>
        <v xml:space="preserve"> </v>
      </c>
    </row>
    <row r="380" spans="2:13">
      <c r="B380" s="10"/>
      <c r="I380" s="10" t="str">
        <f t="shared" si="33"/>
        <v xml:space="preserve"> </v>
      </c>
      <c r="J380" s="19" t="str">
        <f t="shared" si="34"/>
        <v xml:space="preserve"> </v>
      </c>
      <c r="K380" s="83" t="str">
        <f t="shared" si="35"/>
        <v xml:space="preserve"> </v>
      </c>
      <c r="L380" s="13" t="str">
        <f t="shared" si="36"/>
        <v xml:space="preserve"> </v>
      </c>
      <c r="M380" s="13" t="str">
        <f t="shared" si="37"/>
        <v xml:space="preserve"> </v>
      </c>
    </row>
    <row r="381" spans="2:13">
      <c r="B381" s="10"/>
      <c r="I381" s="10" t="str">
        <f t="shared" si="33"/>
        <v xml:space="preserve"> </v>
      </c>
      <c r="J381" s="19" t="str">
        <f t="shared" si="34"/>
        <v xml:space="preserve"> </v>
      </c>
      <c r="K381" s="83" t="str">
        <f t="shared" si="35"/>
        <v xml:space="preserve"> </v>
      </c>
      <c r="L381" s="13" t="str">
        <f t="shared" si="36"/>
        <v xml:space="preserve"> </v>
      </c>
      <c r="M381" s="13" t="str">
        <f t="shared" si="37"/>
        <v xml:space="preserve"> </v>
      </c>
    </row>
    <row r="382" spans="2:13">
      <c r="B382" s="10"/>
      <c r="I382" s="10" t="str">
        <f t="shared" si="33"/>
        <v xml:space="preserve"> </v>
      </c>
      <c r="J382" s="19" t="str">
        <f t="shared" si="34"/>
        <v xml:space="preserve"> </v>
      </c>
      <c r="K382" s="83" t="str">
        <f t="shared" si="35"/>
        <v xml:space="preserve"> </v>
      </c>
      <c r="L382" s="13" t="str">
        <f t="shared" si="36"/>
        <v xml:space="preserve"> </v>
      </c>
      <c r="M382" s="13" t="str">
        <f t="shared" si="37"/>
        <v xml:space="preserve"> </v>
      </c>
    </row>
    <row r="383" spans="2:13">
      <c r="B383" s="10"/>
      <c r="I383" s="10" t="str">
        <f t="shared" si="33"/>
        <v xml:space="preserve"> </v>
      </c>
      <c r="J383" s="19" t="str">
        <f t="shared" si="34"/>
        <v xml:space="preserve"> </v>
      </c>
      <c r="K383" s="83" t="str">
        <f t="shared" si="35"/>
        <v xml:space="preserve"> </v>
      </c>
      <c r="L383" s="13" t="str">
        <f t="shared" si="36"/>
        <v xml:space="preserve"> </v>
      </c>
      <c r="M383" s="13" t="str">
        <f t="shared" si="37"/>
        <v xml:space="preserve"> </v>
      </c>
    </row>
    <row r="384" spans="2:13">
      <c r="B384" s="10"/>
      <c r="I384" s="10" t="str">
        <f t="shared" si="33"/>
        <v xml:space="preserve"> </v>
      </c>
      <c r="J384" s="19" t="str">
        <f t="shared" si="34"/>
        <v xml:space="preserve"> </v>
      </c>
      <c r="K384" s="83" t="str">
        <f t="shared" si="35"/>
        <v xml:space="preserve"> </v>
      </c>
      <c r="L384" s="13" t="str">
        <f t="shared" si="36"/>
        <v xml:space="preserve"> </v>
      </c>
      <c r="M384" s="13" t="str">
        <f t="shared" si="37"/>
        <v xml:space="preserve"> </v>
      </c>
    </row>
    <row r="385" spans="2:13">
      <c r="B385" s="10"/>
      <c r="I385" s="10" t="str">
        <f t="shared" si="33"/>
        <v xml:space="preserve"> </v>
      </c>
      <c r="J385" s="19" t="str">
        <f t="shared" si="34"/>
        <v xml:space="preserve"> </v>
      </c>
      <c r="K385" s="83" t="str">
        <f t="shared" si="35"/>
        <v xml:space="preserve"> </v>
      </c>
      <c r="L385" s="13" t="str">
        <f t="shared" si="36"/>
        <v xml:space="preserve"> </v>
      </c>
      <c r="M385" s="13" t="str">
        <f t="shared" si="37"/>
        <v xml:space="preserve"> </v>
      </c>
    </row>
    <row r="386" spans="2:13">
      <c r="B386" s="10"/>
      <c r="I386" s="10" t="str">
        <f t="shared" ref="I386:I449" si="38">IF(ISBLANK(E386)," ",CONCATENATE(D386,E386))</f>
        <v xml:space="preserve"> </v>
      </c>
      <c r="J386" s="19" t="str">
        <f t="shared" ref="J386:J449" si="39">IF(ISBLANK(E386)," ",VLOOKUP(I386,id,2,FALSE))</f>
        <v xml:space="preserve"> </v>
      </c>
      <c r="K386" s="83" t="str">
        <f t="shared" ref="K386:K449" si="40">IF(ISBLANK(E386)," ",VLOOKUP(I386,id,3,FALSE))</f>
        <v xml:space="preserve"> </v>
      </c>
      <c r="L386" s="13" t="str">
        <f t="shared" ref="L386:L449" si="41">IF(ISBLANK(E386)," ",VLOOKUP(I386,id,4,FALSE))</f>
        <v xml:space="preserve"> </v>
      </c>
      <c r="M386" s="13" t="str">
        <f t="shared" si="37"/>
        <v xml:space="preserve"> </v>
      </c>
    </row>
    <row r="387" spans="2:13">
      <c r="B387" s="10"/>
      <c r="I387" s="10" t="str">
        <f t="shared" si="38"/>
        <v xml:space="preserve"> </v>
      </c>
      <c r="J387" s="19" t="str">
        <f t="shared" si="39"/>
        <v xml:space="preserve"> </v>
      </c>
      <c r="K387" s="83" t="str">
        <f t="shared" si="40"/>
        <v xml:space="preserve"> </v>
      </c>
      <c r="L387" s="13" t="str">
        <f t="shared" si="41"/>
        <v xml:space="preserve"> </v>
      </c>
      <c r="M387" s="13" t="str">
        <f t="shared" ref="M387:M450" si="42">IF(ISBLANK(E387)," ",VLOOKUP(I387,id,5,FALSE))</f>
        <v xml:space="preserve"> </v>
      </c>
    </row>
    <row r="388" spans="2:13">
      <c r="B388" s="10"/>
      <c r="I388" s="10" t="str">
        <f t="shared" si="38"/>
        <v xml:space="preserve"> </v>
      </c>
      <c r="J388" s="19" t="str">
        <f t="shared" si="39"/>
        <v xml:space="preserve"> </v>
      </c>
      <c r="K388" s="83" t="str">
        <f t="shared" si="40"/>
        <v xml:space="preserve"> </v>
      </c>
      <c r="L388" s="13" t="str">
        <f t="shared" si="41"/>
        <v xml:space="preserve"> </v>
      </c>
      <c r="M388" s="13" t="str">
        <f t="shared" si="42"/>
        <v xml:space="preserve"> </v>
      </c>
    </row>
    <row r="389" spans="2:13">
      <c r="B389" s="10"/>
      <c r="I389" s="10" t="str">
        <f t="shared" si="38"/>
        <v xml:space="preserve"> </v>
      </c>
      <c r="J389" s="19" t="str">
        <f t="shared" si="39"/>
        <v xml:space="preserve"> </v>
      </c>
      <c r="K389" s="83" t="str">
        <f t="shared" si="40"/>
        <v xml:space="preserve"> </v>
      </c>
      <c r="L389" s="13" t="str">
        <f t="shared" si="41"/>
        <v xml:space="preserve"> </v>
      </c>
      <c r="M389" s="13" t="str">
        <f t="shared" si="42"/>
        <v xml:space="preserve"> </v>
      </c>
    </row>
    <row r="390" spans="2:13">
      <c r="B390" s="10"/>
      <c r="I390" s="10" t="str">
        <f t="shared" si="38"/>
        <v xml:space="preserve"> </v>
      </c>
      <c r="J390" s="19" t="str">
        <f t="shared" si="39"/>
        <v xml:space="preserve"> </v>
      </c>
      <c r="K390" s="83" t="str">
        <f t="shared" si="40"/>
        <v xml:space="preserve"> </v>
      </c>
      <c r="L390" s="13" t="str">
        <f t="shared" si="41"/>
        <v xml:space="preserve"> </v>
      </c>
      <c r="M390" s="13" t="str">
        <f t="shared" si="42"/>
        <v xml:space="preserve"> </v>
      </c>
    </row>
    <row r="391" spans="2:13">
      <c r="B391" s="10"/>
      <c r="I391" s="10" t="str">
        <f t="shared" si="38"/>
        <v xml:space="preserve"> </v>
      </c>
      <c r="J391" s="19" t="str">
        <f t="shared" si="39"/>
        <v xml:space="preserve"> </v>
      </c>
      <c r="K391" s="83" t="str">
        <f t="shared" si="40"/>
        <v xml:space="preserve"> </v>
      </c>
      <c r="L391" s="13" t="str">
        <f t="shared" si="41"/>
        <v xml:space="preserve"> </v>
      </c>
      <c r="M391" s="13" t="str">
        <f t="shared" si="42"/>
        <v xml:space="preserve"> </v>
      </c>
    </row>
    <row r="392" spans="2:13">
      <c r="B392" s="10"/>
      <c r="I392" s="10" t="str">
        <f t="shared" si="38"/>
        <v xml:space="preserve"> </v>
      </c>
      <c r="J392" s="19" t="str">
        <f t="shared" si="39"/>
        <v xml:space="preserve"> </v>
      </c>
      <c r="K392" s="83" t="str">
        <f t="shared" si="40"/>
        <v xml:space="preserve"> </v>
      </c>
      <c r="L392" s="13" t="str">
        <f t="shared" si="41"/>
        <v xml:space="preserve"> </v>
      </c>
      <c r="M392" s="13" t="str">
        <f t="shared" si="42"/>
        <v xml:space="preserve"> </v>
      </c>
    </row>
    <row r="393" spans="2:13">
      <c r="B393" s="10"/>
      <c r="I393" s="10" t="str">
        <f t="shared" si="38"/>
        <v xml:space="preserve"> </v>
      </c>
      <c r="J393" s="19" t="str">
        <f t="shared" si="39"/>
        <v xml:space="preserve"> </v>
      </c>
      <c r="K393" s="83" t="str">
        <f t="shared" si="40"/>
        <v xml:space="preserve"> </v>
      </c>
      <c r="L393" s="13" t="str">
        <f t="shared" si="41"/>
        <v xml:space="preserve"> </v>
      </c>
      <c r="M393" s="13" t="str">
        <f t="shared" si="42"/>
        <v xml:space="preserve"> </v>
      </c>
    </row>
    <row r="394" spans="2:13">
      <c r="B394" s="10"/>
      <c r="I394" s="10" t="str">
        <f t="shared" si="38"/>
        <v xml:space="preserve"> </v>
      </c>
      <c r="J394" s="19" t="str">
        <f t="shared" si="39"/>
        <v xml:space="preserve"> </v>
      </c>
      <c r="K394" s="83" t="str">
        <f t="shared" si="40"/>
        <v xml:space="preserve"> </v>
      </c>
      <c r="L394" s="13" t="str">
        <f t="shared" si="41"/>
        <v xml:space="preserve"> </v>
      </c>
      <c r="M394" s="13" t="str">
        <f t="shared" si="42"/>
        <v xml:space="preserve"> </v>
      </c>
    </row>
    <row r="395" spans="2:13">
      <c r="B395" s="10"/>
      <c r="I395" s="10" t="str">
        <f t="shared" si="38"/>
        <v xml:space="preserve"> </v>
      </c>
      <c r="J395" s="19" t="str">
        <f t="shared" si="39"/>
        <v xml:space="preserve"> </v>
      </c>
      <c r="K395" s="83" t="str">
        <f t="shared" si="40"/>
        <v xml:space="preserve"> </v>
      </c>
      <c r="L395" s="13" t="str">
        <f t="shared" si="41"/>
        <v xml:space="preserve"> </v>
      </c>
      <c r="M395" s="13" t="str">
        <f t="shared" si="42"/>
        <v xml:space="preserve"> </v>
      </c>
    </row>
    <row r="396" spans="2:13">
      <c r="B396" s="10"/>
      <c r="I396" s="10" t="str">
        <f t="shared" si="38"/>
        <v xml:space="preserve"> </v>
      </c>
      <c r="J396" s="19" t="str">
        <f t="shared" si="39"/>
        <v xml:space="preserve"> </v>
      </c>
      <c r="K396" s="83" t="str">
        <f t="shared" si="40"/>
        <v xml:space="preserve"> </v>
      </c>
      <c r="L396" s="13" t="str">
        <f t="shared" si="41"/>
        <v xml:space="preserve"> </v>
      </c>
      <c r="M396" s="13" t="str">
        <f t="shared" si="42"/>
        <v xml:space="preserve"> </v>
      </c>
    </row>
    <row r="397" spans="2:13">
      <c r="B397" s="10"/>
      <c r="I397" s="10" t="str">
        <f t="shared" si="38"/>
        <v xml:space="preserve"> </v>
      </c>
      <c r="J397" s="19" t="str">
        <f t="shared" si="39"/>
        <v xml:space="preserve"> </v>
      </c>
      <c r="K397" s="83" t="str">
        <f t="shared" si="40"/>
        <v xml:space="preserve"> </v>
      </c>
      <c r="L397" s="13" t="str">
        <f t="shared" si="41"/>
        <v xml:space="preserve"> </v>
      </c>
      <c r="M397" s="13" t="str">
        <f t="shared" si="42"/>
        <v xml:space="preserve"> </v>
      </c>
    </row>
    <row r="398" spans="2:13">
      <c r="B398" s="10"/>
      <c r="I398" s="10" t="str">
        <f t="shared" si="38"/>
        <v xml:space="preserve"> </v>
      </c>
      <c r="J398" s="19" t="str">
        <f t="shared" si="39"/>
        <v xml:space="preserve"> </v>
      </c>
      <c r="K398" s="83" t="str">
        <f t="shared" si="40"/>
        <v xml:space="preserve"> </v>
      </c>
      <c r="L398" s="13" t="str">
        <f t="shared" si="41"/>
        <v xml:space="preserve"> </v>
      </c>
      <c r="M398" s="13" t="str">
        <f t="shared" si="42"/>
        <v xml:space="preserve"> </v>
      </c>
    </row>
    <row r="399" spans="2:13">
      <c r="B399" s="10"/>
      <c r="I399" s="10" t="str">
        <f t="shared" si="38"/>
        <v xml:space="preserve"> </v>
      </c>
      <c r="J399" s="19" t="str">
        <f t="shared" si="39"/>
        <v xml:space="preserve"> </v>
      </c>
      <c r="K399" s="83" t="str">
        <f t="shared" si="40"/>
        <v xml:space="preserve"> </v>
      </c>
      <c r="L399" s="13" t="str">
        <f t="shared" si="41"/>
        <v xml:space="preserve"> </v>
      </c>
      <c r="M399" s="13" t="str">
        <f t="shared" si="42"/>
        <v xml:space="preserve"> </v>
      </c>
    </row>
    <row r="400" spans="2:13">
      <c r="B400" s="10"/>
      <c r="I400" s="10" t="str">
        <f t="shared" si="38"/>
        <v xml:space="preserve"> </v>
      </c>
      <c r="J400" s="19" t="str">
        <f t="shared" si="39"/>
        <v xml:space="preserve"> </v>
      </c>
      <c r="K400" s="83" t="str">
        <f t="shared" si="40"/>
        <v xml:space="preserve"> </v>
      </c>
      <c r="L400" s="13" t="str">
        <f t="shared" si="41"/>
        <v xml:space="preserve"> </v>
      </c>
      <c r="M400" s="13" t="str">
        <f t="shared" si="42"/>
        <v xml:space="preserve"> </v>
      </c>
    </row>
    <row r="401" spans="2:13">
      <c r="B401" s="10"/>
      <c r="I401" s="10" t="str">
        <f t="shared" si="38"/>
        <v xml:space="preserve"> </v>
      </c>
      <c r="J401" s="19" t="str">
        <f t="shared" si="39"/>
        <v xml:space="preserve"> </v>
      </c>
      <c r="K401" s="83" t="str">
        <f t="shared" si="40"/>
        <v xml:space="preserve"> </v>
      </c>
      <c r="L401" s="13" t="str">
        <f t="shared" si="41"/>
        <v xml:space="preserve"> </v>
      </c>
      <c r="M401" s="13" t="str">
        <f t="shared" si="42"/>
        <v xml:space="preserve"> </v>
      </c>
    </row>
    <row r="402" spans="2:13">
      <c r="B402" s="10"/>
      <c r="I402" s="10" t="str">
        <f t="shared" si="38"/>
        <v xml:space="preserve"> </v>
      </c>
      <c r="J402" s="19" t="str">
        <f t="shared" si="39"/>
        <v xml:space="preserve"> </v>
      </c>
      <c r="K402" s="83" t="str">
        <f t="shared" si="40"/>
        <v xml:space="preserve"> </v>
      </c>
      <c r="L402" s="13" t="str">
        <f t="shared" si="41"/>
        <v xml:space="preserve"> </v>
      </c>
      <c r="M402" s="13" t="str">
        <f t="shared" si="42"/>
        <v xml:space="preserve"> </v>
      </c>
    </row>
    <row r="403" spans="2:13">
      <c r="B403" s="10"/>
      <c r="I403" s="10" t="str">
        <f t="shared" si="38"/>
        <v xml:space="preserve"> </v>
      </c>
      <c r="J403" s="19" t="str">
        <f t="shared" si="39"/>
        <v xml:space="preserve"> </v>
      </c>
      <c r="K403" s="83" t="str">
        <f t="shared" si="40"/>
        <v xml:space="preserve"> </v>
      </c>
      <c r="L403" s="13" t="str">
        <f t="shared" si="41"/>
        <v xml:space="preserve"> </v>
      </c>
      <c r="M403" s="13" t="str">
        <f t="shared" si="42"/>
        <v xml:space="preserve"> </v>
      </c>
    </row>
    <row r="404" spans="2:13">
      <c r="B404" s="10"/>
      <c r="I404" s="10" t="str">
        <f t="shared" si="38"/>
        <v xml:space="preserve"> </v>
      </c>
      <c r="J404" s="19" t="str">
        <f t="shared" si="39"/>
        <v xml:space="preserve"> </v>
      </c>
      <c r="K404" s="83" t="str">
        <f t="shared" si="40"/>
        <v xml:space="preserve"> </v>
      </c>
      <c r="L404" s="13" t="str">
        <f t="shared" si="41"/>
        <v xml:space="preserve"> </v>
      </c>
      <c r="M404" s="13" t="str">
        <f t="shared" si="42"/>
        <v xml:space="preserve"> </v>
      </c>
    </row>
    <row r="405" spans="2:13">
      <c r="B405" s="10"/>
      <c r="I405" s="10" t="str">
        <f t="shared" si="38"/>
        <v xml:space="preserve"> </v>
      </c>
      <c r="J405" s="19" t="str">
        <f t="shared" si="39"/>
        <v xml:space="preserve"> </v>
      </c>
      <c r="K405" s="83" t="str">
        <f t="shared" si="40"/>
        <v xml:space="preserve"> </v>
      </c>
      <c r="L405" s="13" t="str">
        <f t="shared" si="41"/>
        <v xml:space="preserve"> </v>
      </c>
      <c r="M405" s="13" t="str">
        <f t="shared" si="42"/>
        <v xml:space="preserve"> </v>
      </c>
    </row>
    <row r="406" spans="2:13">
      <c r="B406" s="10"/>
      <c r="I406" s="10" t="str">
        <f t="shared" si="38"/>
        <v xml:space="preserve"> </v>
      </c>
      <c r="J406" s="19" t="str">
        <f t="shared" si="39"/>
        <v xml:space="preserve"> </v>
      </c>
      <c r="K406" s="83" t="str">
        <f t="shared" si="40"/>
        <v xml:space="preserve"> </v>
      </c>
      <c r="L406" s="13" t="str">
        <f t="shared" si="41"/>
        <v xml:space="preserve"> </v>
      </c>
      <c r="M406" s="13" t="str">
        <f t="shared" si="42"/>
        <v xml:space="preserve"> </v>
      </c>
    </row>
    <row r="407" spans="2:13">
      <c r="B407" s="10"/>
      <c r="I407" s="10" t="str">
        <f t="shared" si="38"/>
        <v xml:space="preserve"> </v>
      </c>
      <c r="J407" s="19" t="str">
        <f t="shared" si="39"/>
        <v xml:space="preserve"> </v>
      </c>
      <c r="K407" s="83" t="str">
        <f t="shared" si="40"/>
        <v xml:space="preserve"> </v>
      </c>
      <c r="L407" s="13" t="str">
        <f t="shared" si="41"/>
        <v xml:space="preserve"> </v>
      </c>
      <c r="M407" s="13" t="str">
        <f t="shared" si="42"/>
        <v xml:space="preserve"> </v>
      </c>
    </row>
    <row r="408" spans="2:13">
      <c r="B408" s="10"/>
      <c r="I408" s="10" t="str">
        <f t="shared" si="38"/>
        <v xml:space="preserve"> </v>
      </c>
      <c r="J408" s="19" t="str">
        <f t="shared" si="39"/>
        <v xml:space="preserve"> </v>
      </c>
      <c r="K408" s="83" t="str">
        <f t="shared" si="40"/>
        <v xml:space="preserve"> </v>
      </c>
      <c r="L408" s="13" t="str">
        <f t="shared" si="41"/>
        <v xml:space="preserve"> </v>
      </c>
      <c r="M408" s="13" t="str">
        <f t="shared" si="42"/>
        <v xml:space="preserve"> </v>
      </c>
    </row>
    <row r="409" spans="2:13">
      <c r="B409" s="10"/>
      <c r="I409" s="10" t="str">
        <f t="shared" si="38"/>
        <v xml:space="preserve"> </v>
      </c>
      <c r="J409" s="19" t="str">
        <f t="shared" si="39"/>
        <v xml:space="preserve"> </v>
      </c>
      <c r="K409" s="83" t="str">
        <f t="shared" si="40"/>
        <v xml:space="preserve"> </v>
      </c>
      <c r="L409" s="13" t="str">
        <f t="shared" si="41"/>
        <v xml:space="preserve"> </v>
      </c>
      <c r="M409" s="13" t="str">
        <f t="shared" si="42"/>
        <v xml:space="preserve"> </v>
      </c>
    </row>
    <row r="410" spans="2:13">
      <c r="B410" s="10"/>
      <c r="I410" s="10" t="str">
        <f t="shared" si="38"/>
        <v xml:space="preserve"> </v>
      </c>
      <c r="J410" s="19" t="str">
        <f t="shared" si="39"/>
        <v xml:space="preserve"> </v>
      </c>
      <c r="K410" s="83" t="str">
        <f t="shared" si="40"/>
        <v xml:space="preserve"> </v>
      </c>
      <c r="L410" s="13" t="str">
        <f t="shared" si="41"/>
        <v xml:space="preserve"> </v>
      </c>
      <c r="M410" s="13" t="str">
        <f t="shared" si="42"/>
        <v xml:space="preserve"> </v>
      </c>
    </row>
    <row r="411" spans="2:13">
      <c r="B411" s="10"/>
      <c r="I411" s="10" t="str">
        <f t="shared" si="38"/>
        <v xml:space="preserve"> </v>
      </c>
      <c r="J411" s="19" t="str">
        <f t="shared" si="39"/>
        <v xml:space="preserve"> </v>
      </c>
      <c r="K411" s="83" t="str">
        <f t="shared" si="40"/>
        <v xml:space="preserve"> </v>
      </c>
      <c r="L411" s="13" t="str">
        <f t="shared" si="41"/>
        <v xml:space="preserve"> </v>
      </c>
      <c r="M411" s="13" t="str">
        <f t="shared" si="42"/>
        <v xml:space="preserve"> </v>
      </c>
    </row>
    <row r="412" spans="2:13">
      <c r="B412" s="10"/>
      <c r="I412" s="10" t="str">
        <f t="shared" si="38"/>
        <v xml:space="preserve"> </v>
      </c>
      <c r="J412" s="19" t="str">
        <f t="shared" si="39"/>
        <v xml:space="preserve"> </v>
      </c>
      <c r="K412" s="83" t="str">
        <f t="shared" si="40"/>
        <v xml:space="preserve"> </v>
      </c>
      <c r="L412" s="13" t="str">
        <f t="shared" si="41"/>
        <v xml:space="preserve"> </v>
      </c>
      <c r="M412" s="13" t="str">
        <f t="shared" si="42"/>
        <v xml:space="preserve"> </v>
      </c>
    </row>
    <row r="413" spans="2:13">
      <c r="B413" s="10"/>
      <c r="I413" s="10" t="str">
        <f t="shared" si="38"/>
        <v xml:space="preserve"> </v>
      </c>
      <c r="J413" s="19" t="str">
        <f t="shared" si="39"/>
        <v xml:space="preserve"> </v>
      </c>
      <c r="K413" s="83" t="str">
        <f t="shared" si="40"/>
        <v xml:space="preserve"> </v>
      </c>
      <c r="L413" s="13" t="str">
        <f t="shared" si="41"/>
        <v xml:space="preserve"> </v>
      </c>
      <c r="M413" s="13" t="str">
        <f t="shared" si="42"/>
        <v xml:space="preserve"> </v>
      </c>
    </row>
    <row r="414" spans="2:13">
      <c r="B414" s="10"/>
      <c r="I414" s="10" t="str">
        <f t="shared" si="38"/>
        <v xml:space="preserve"> </v>
      </c>
      <c r="J414" s="19" t="str">
        <f t="shared" si="39"/>
        <v xml:space="preserve"> </v>
      </c>
      <c r="K414" s="83" t="str">
        <f t="shared" si="40"/>
        <v xml:space="preserve"> </v>
      </c>
      <c r="L414" s="13" t="str">
        <f t="shared" si="41"/>
        <v xml:space="preserve"> </v>
      </c>
      <c r="M414" s="13" t="str">
        <f t="shared" si="42"/>
        <v xml:space="preserve"> </v>
      </c>
    </row>
    <row r="415" spans="2:13">
      <c r="B415" s="10"/>
      <c r="I415" s="10" t="str">
        <f t="shared" si="38"/>
        <v xml:space="preserve"> </v>
      </c>
      <c r="J415" s="19" t="str">
        <f t="shared" si="39"/>
        <v xml:space="preserve"> </v>
      </c>
      <c r="K415" s="83" t="str">
        <f t="shared" si="40"/>
        <v xml:space="preserve"> </v>
      </c>
      <c r="L415" s="13" t="str">
        <f t="shared" si="41"/>
        <v xml:space="preserve"> </v>
      </c>
      <c r="M415" s="13" t="str">
        <f t="shared" si="42"/>
        <v xml:space="preserve"> </v>
      </c>
    </row>
    <row r="416" spans="2:13">
      <c r="B416" s="10"/>
      <c r="I416" s="10" t="str">
        <f t="shared" si="38"/>
        <v xml:space="preserve"> </v>
      </c>
      <c r="J416" s="19" t="str">
        <f t="shared" si="39"/>
        <v xml:space="preserve"> </v>
      </c>
      <c r="K416" s="83" t="str">
        <f t="shared" si="40"/>
        <v xml:space="preserve"> </v>
      </c>
      <c r="L416" s="13" t="str">
        <f t="shared" si="41"/>
        <v xml:space="preserve"> </v>
      </c>
      <c r="M416" s="13" t="str">
        <f t="shared" si="42"/>
        <v xml:space="preserve"> </v>
      </c>
    </row>
    <row r="417" spans="2:13">
      <c r="B417" s="10"/>
      <c r="I417" s="10" t="str">
        <f t="shared" si="38"/>
        <v xml:space="preserve"> </v>
      </c>
      <c r="J417" s="19" t="str">
        <f t="shared" si="39"/>
        <v xml:space="preserve"> </v>
      </c>
      <c r="K417" s="83" t="str">
        <f t="shared" si="40"/>
        <v xml:space="preserve"> </v>
      </c>
      <c r="L417" s="13" t="str">
        <f t="shared" si="41"/>
        <v xml:space="preserve"> </v>
      </c>
      <c r="M417" s="13" t="str">
        <f t="shared" si="42"/>
        <v xml:space="preserve"> </v>
      </c>
    </row>
    <row r="418" spans="2:13">
      <c r="B418" s="10"/>
      <c r="I418" s="10" t="str">
        <f t="shared" si="38"/>
        <v xml:space="preserve"> </v>
      </c>
      <c r="J418" s="19" t="str">
        <f t="shared" si="39"/>
        <v xml:space="preserve"> </v>
      </c>
      <c r="K418" s="83" t="str">
        <f t="shared" si="40"/>
        <v xml:space="preserve"> </v>
      </c>
      <c r="L418" s="13" t="str">
        <f t="shared" si="41"/>
        <v xml:space="preserve"> </v>
      </c>
      <c r="M418" s="13" t="str">
        <f t="shared" si="42"/>
        <v xml:space="preserve"> </v>
      </c>
    </row>
    <row r="419" spans="2:13">
      <c r="B419" s="10"/>
      <c r="I419" s="10" t="str">
        <f t="shared" si="38"/>
        <v xml:space="preserve"> </v>
      </c>
      <c r="J419" s="19" t="str">
        <f t="shared" si="39"/>
        <v xml:space="preserve"> </v>
      </c>
      <c r="K419" s="83" t="str">
        <f t="shared" si="40"/>
        <v xml:space="preserve"> </v>
      </c>
      <c r="L419" s="13" t="str">
        <f t="shared" si="41"/>
        <v xml:space="preserve"> </v>
      </c>
      <c r="M419" s="13" t="str">
        <f t="shared" si="42"/>
        <v xml:space="preserve"> </v>
      </c>
    </row>
    <row r="420" spans="2:13">
      <c r="B420" s="10"/>
      <c r="I420" s="10" t="str">
        <f t="shared" si="38"/>
        <v xml:space="preserve"> </v>
      </c>
      <c r="J420" s="19" t="str">
        <f t="shared" si="39"/>
        <v xml:space="preserve"> </v>
      </c>
      <c r="K420" s="83" t="str">
        <f t="shared" si="40"/>
        <v xml:space="preserve"> </v>
      </c>
      <c r="L420" s="13" t="str">
        <f t="shared" si="41"/>
        <v xml:space="preserve"> </v>
      </c>
      <c r="M420" s="13" t="str">
        <f t="shared" si="42"/>
        <v xml:space="preserve"> </v>
      </c>
    </row>
    <row r="421" spans="2:13">
      <c r="B421" s="10"/>
      <c r="I421" s="10" t="str">
        <f t="shared" si="38"/>
        <v xml:space="preserve"> </v>
      </c>
      <c r="J421" s="19" t="str">
        <f t="shared" si="39"/>
        <v xml:space="preserve"> </v>
      </c>
      <c r="K421" s="83" t="str">
        <f t="shared" si="40"/>
        <v xml:space="preserve"> </v>
      </c>
      <c r="L421" s="13" t="str">
        <f t="shared" si="41"/>
        <v xml:space="preserve"> </v>
      </c>
      <c r="M421" s="13" t="str">
        <f t="shared" si="42"/>
        <v xml:space="preserve"> </v>
      </c>
    </row>
    <row r="422" spans="2:13">
      <c r="B422" s="10"/>
      <c r="I422" s="10" t="str">
        <f t="shared" si="38"/>
        <v xml:space="preserve"> </v>
      </c>
      <c r="J422" s="19" t="str">
        <f t="shared" si="39"/>
        <v xml:space="preserve"> </v>
      </c>
      <c r="K422" s="83" t="str">
        <f t="shared" si="40"/>
        <v xml:space="preserve"> </v>
      </c>
      <c r="L422" s="13" t="str">
        <f t="shared" si="41"/>
        <v xml:space="preserve"> </v>
      </c>
      <c r="M422" s="13" t="str">
        <f t="shared" si="42"/>
        <v xml:space="preserve"> </v>
      </c>
    </row>
    <row r="423" spans="2:13">
      <c r="B423" s="10"/>
      <c r="I423" s="10" t="str">
        <f t="shared" si="38"/>
        <v xml:space="preserve"> </v>
      </c>
      <c r="J423" s="19" t="str">
        <f t="shared" si="39"/>
        <v xml:space="preserve"> </v>
      </c>
      <c r="K423" s="83" t="str">
        <f t="shared" si="40"/>
        <v xml:space="preserve"> </v>
      </c>
      <c r="L423" s="13" t="str">
        <f t="shared" si="41"/>
        <v xml:space="preserve"> </v>
      </c>
      <c r="M423" s="13" t="str">
        <f t="shared" si="42"/>
        <v xml:space="preserve"> </v>
      </c>
    </row>
    <row r="424" spans="2:13">
      <c r="B424" s="10"/>
      <c r="I424" s="10" t="str">
        <f t="shared" si="38"/>
        <v xml:space="preserve"> </v>
      </c>
      <c r="J424" s="19" t="str">
        <f t="shared" si="39"/>
        <v xml:space="preserve"> </v>
      </c>
      <c r="K424" s="83" t="str">
        <f t="shared" si="40"/>
        <v xml:space="preserve"> </v>
      </c>
      <c r="L424" s="13" t="str">
        <f t="shared" si="41"/>
        <v xml:space="preserve"> </v>
      </c>
      <c r="M424" s="13" t="str">
        <f t="shared" si="42"/>
        <v xml:space="preserve"> </v>
      </c>
    </row>
    <row r="425" spans="2:13">
      <c r="B425" s="10"/>
      <c r="I425" s="10" t="str">
        <f t="shared" si="38"/>
        <v xml:space="preserve"> </v>
      </c>
      <c r="J425" s="19" t="str">
        <f t="shared" si="39"/>
        <v xml:space="preserve"> </v>
      </c>
      <c r="K425" s="83" t="str">
        <f t="shared" si="40"/>
        <v xml:space="preserve"> </v>
      </c>
      <c r="L425" s="13" t="str">
        <f t="shared" si="41"/>
        <v xml:space="preserve"> </v>
      </c>
      <c r="M425" s="13" t="str">
        <f t="shared" si="42"/>
        <v xml:space="preserve"> </v>
      </c>
    </row>
    <row r="426" spans="2:13">
      <c r="B426" s="10"/>
      <c r="I426" s="10" t="str">
        <f t="shared" si="38"/>
        <v xml:space="preserve"> </v>
      </c>
      <c r="J426" s="19" t="str">
        <f t="shared" si="39"/>
        <v xml:space="preserve"> </v>
      </c>
      <c r="K426" s="83" t="str">
        <f t="shared" si="40"/>
        <v xml:space="preserve"> </v>
      </c>
      <c r="L426" s="13" t="str">
        <f t="shared" si="41"/>
        <v xml:space="preserve"> </v>
      </c>
      <c r="M426" s="13" t="str">
        <f t="shared" si="42"/>
        <v xml:space="preserve"> </v>
      </c>
    </row>
    <row r="427" spans="2:13">
      <c r="B427" s="10"/>
      <c r="I427" s="10" t="str">
        <f t="shared" si="38"/>
        <v xml:space="preserve"> </v>
      </c>
      <c r="J427" s="19" t="str">
        <f t="shared" si="39"/>
        <v xml:space="preserve"> </v>
      </c>
      <c r="K427" s="83" t="str">
        <f t="shared" si="40"/>
        <v xml:space="preserve"> </v>
      </c>
      <c r="L427" s="13" t="str">
        <f t="shared" si="41"/>
        <v xml:space="preserve"> </v>
      </c>
      <c r="M427" s="13" t="str">
        <f t="shared" si="42"/>
        <v xml:space="preserve"> </v>
      </c>
    </row>
    <row r="428" spans="2:13">
      <c r="B428" s="10"/>
      <c r="I428" s="10" t="str">
        <f t="shared" si="38"/>
        <v xml:space="preserve"> </v>
      </c>
      <c r="J428" s="19" t="str">
        <f t="shared" si="39"/>
        <v xml:space="preserve"> </v>
      </c>
      <c r="K428" s="83" t="str">
        <f t="shared" si="40"/>
        <v xml:space="preserve"> </v>
      </c>
      <c r="L428" s="13" t="str">
        <f t="shared" si="41"/>
        <v xml:space="preserve"> </v>
      </c>
      <c r="M428" s="13" t="str">
        <f t="shared" si="42"/>
        <v xml:space="preserve"> </v>
      </c>
    </row>
    <row r="429" spans="2:13">
      <c r="B429" s="10"/>
      <c r="I429" s="10" t="str">
        <f t="shared" si="38"/>
        <v xml:space="preserve"> </v>
      </c>
      <c r="J429" s="19" t="str">
        <f t="shared" si="39"/>
        <v xml:space="preserve"> </v>
      </c>
      <c r="K429" s="83" t="str">
        <f t="shared" si="40"/>
        <v xml:space="preserve"> </v>
      </c>
      <c r="L429" s="13" t="str">
        <f t="shared" si="41"/>
        <v xml:space="preserve"> </v>
      </c>
      <c r="M429" s="13" t="str">
        <f t="shared" si="42"/>
        <v xml:space="preserve"> </v>
      </c>
    </row>
    <row r="430" spans="2:13">
      <c r="B430" s="10"/>
      <c r="I430" s="10" t="str">
        <f t="shared" si="38"/>
        <v xml:space="preserve"> </v>
      </c>
      <c r="J430" s="19" t="str">
        <f t="shared" si="39"/>
        <v xml:space="preserve"> </v>
      </c>
      <c r="K430" s="83" t="str">
        <f t="shared" si="40"/>
        <v xml:space="preserve"> </v>
      </c>
      <c r="L430" s="13" t="str">
        <f t="shared" si="41"/>
        <v xml:space="preserve"> </v>
      </c>
      <c r="M430" s="13" t="str">
        <f t="shared" si="42"/>
        <v xml:space="preserve"> </v>
      </c>
    </row>
    <row r="431" spans="2:13">
      <c r="B431" s="10"/>
      <c r="I431" s="10" t="str">
        <f t="shared" si="38"/>
        <v xml:space="preserve"> </v>
      </c>
      <c r="J431" s="19" t="str">
        <f t="shared" si="39"/>
        <v xml:space="preserve"> </v>
      </c>
      <c r="K431" s="83" t="str">
        <f t="shared" si="40"/>
        <v xml:space="preserve"> </v>
      </c>
      <c r="L431" s="13" t="str">
        <f t="shared" si="41"/>
        <v xml:space="preserve"> </v>
      </c>
      <c r="M431" s="13" t="str">
        <f t="shared" si="42"/>
        <v xml:space="preserve"> </v>
      </c>
    </row>
    <row r="432" spans="2:13">
      <c r="B432" s="10"/>
      <c r="I432" s="10" t="str">
        <f t="shared" si="38"/>
        <v xml:space="preserve"> </v>
      </c>
      <c r="J432" s="19" t="str">
        <f t="shared" si="39"/>
        <v xml:space="preserve"> </v>
      </c>
      <c r="K432" s="83" t="str">
        <f t="shared" si="40"/>
        <v xml:space="preserve"> </v>
      </c>
      <c r="L432" s="13" t="str">
        <f t="shared" si="41"/>
        <v xml:space="preserve"> </v>
      </c>
      <c r="M432" s="13" t="str">
        <f t="shared" si="42"/>
        <v xml:space="preserve"> </v>
      </c>
    </row>
    <row r="433" spans="2:13">
      <c r="B433" s="10"/>
      <c r="I433" s="10" t="str">
        <f t="shared" si="38"/>
        <v xml:space="preserve"> </v>
      </c>
      <c r="J433" s="19" t="str">
        <f t="shared" si="39"/>
        <v xml:space="preserve"> </v>
      </c>
      <c r="K433" s="83" t="str">
        <f t="shared" si="40"/>
        <v xml:space="preserve"> </v>
      </c>
      <c r="L433" s="13" t="str">
        <f t="shared" si="41"/>
        <v xml:space="preserve"> </v>
      </c>
      <c r="M433" s="13" t="str">
        <f t="shared" si="42"/>
        <v xml:space="preserve"> </v>
      </c>
    </row>
    <row r="434" spans="2:13">
      <c r="B434" s="10"/>
      <c r="I434" s="10" t="str">
        <f t="shared" si="38"/>
        <v xml:space="preserve"> </v>
      </c>
      <c r="J434" s="19" t="str">
        <f t="shared" si="39"/>
        <v xml:space="preserve"> </v>
      </c>
      <c r="K434" s="83" t="str">
        <f t="shared" si="40"/>
        <v xml:space="preserve"> </v>
      </c>
      <c r="L434" s="13" t="str">
        <f t="shared" si="41"/>
        <v xml:space="preserve"> </v>
      </c>
      <c r="M434" s="13" t="str">
        <f t="shared" si="42"/>
        <v xml:space="preserve"> </v>
      </c>
    </row>
    <row r="435" spans="2:13">
      <c r="B435" s="10"/>
      <c r="I435" s="10" t="str">
        <f t="shared" si="38"/>
        <v xml:space="preserve"> </v>
      </c>
      <c r="J435" s="19" t="str">
        <f t="shared" si="39"/>
        <v xml:space="preserve"> </v>
      </c>
      <c r="K435" s="83" t="str">
        <f t="shared" si="40"/>
        <v xml:space="preserve"> </v>
      </c>
      <c r="L435" s="13" t="str">
        <f t="shared" si="41"/>
        <v xml:space="preserve"> </v>
      </c>
      <c r="M435" s="13" t="str">
        <f t="shared" si="42"/>
        <v xml:space="preserve"> </v>
      </c>
    </row>
    <row r="436" spans="2:13">
      <c r="B436" s="10"/>
      <c r="I436" s="10" t="str">
        <f t="shared" si="38"/>
        <v xml:space="preserve"> </v>
      </c>
      <c r="J436" s="19" t="str">
        <f t="shared" si="39"/>
        <v xml:space="preserve"> </v>
      </c>
      <c r="K436" s="83" t="str">
        <f t="shared" si="40"/>
        <v xml:space="preserve"> </v>
      </c>
      <c r="L436" s="13" t="str">
        <f t="shared" si="41"/>
        <v xml:space="preserve"> </v>
      </c>
      <c r="M436" s="13" t="str">
        <f t="shared" si="42"/>
        <v xml:space="preserve"> </v>
      </c>
    </row>
    <row r="437" spans="2:13">
      <c r="B437" s="10"/>
      <c r="I437" s="10" t="str">
        <f t="shared" si="38"/>
        <v xml:space="preserve"> </v>
      </c>
      <c r="J437" s="19" t="str">
        <f t="shared" si="39"/>
        <v xml:space="preserve"> </v>
      </c>
      <c r="K437" s="83" t="str">
        <f t="shared" si="40"/>
        <v xml:space="preserve"> </v>
      </c>
      <c r="L437" s="13" t="str">
        <f t="shared" si="41"/>
        <v xml:space="preserve"> </v>
      </c>
      <c r="M437" s="13" t="str">
        <f t="shared" si="42"/>
        <v xml:space="preserve"> </v>
      </c>
    </row>
    <row r="438" spans="2:13">
      <c r="B438" s="10"/>
      <c r="I438" s="10" t="str">
        <f t="shared" si="38"/>
        <v xml:space="preserve"> </v>
      </c>
      <c r="J438" s="19" t="str">
        <f t="shared" si="39"/>
        <v xml:space="preserve"> </v>
      </c>
      <c r="K438" s="83" t="str">
        <f t="shared" si="40"/>
        <v xml:space="preserve"> </v>
      </c>
      <c r="L438" s="13" t="str">
        <f t="shared" si="41"/>
        <v xml:space="preserve"> </v>
      </c>
      <c r="M438" s="13" t="str">
        <f t="shared" si="42"/>
        <v xml:space="preserve"> </v>
      </c>
    </row>
    <row r="439" spans="2:13">
      <c r="B439" s="10"/>
      <c r="I439" s="10" t="str">
        <f t="shared" si="38"/>
        <v xml:space="preserve"> </v>
      </c>
      <c r="J439" s="19" t="str">
        <f t="shared" si="39"/>
        <v xml:space="preserve"> </v>
      </c>
      <c r="K439" s="83" t="str">
        <f t="shared" si="40"/>
        <v xml:space="preserve"> </v>
      </c>
      <c r="L439" s="13" t="str">
        <f t="shared" si="41"/>
        <v xml:space="preserve"> </v>
      </c>
      <c r="M439" s="13" t="str">
        <f t="shared" si="42"/>
        <v xml:space="preserve"> </v>
      </c>
    </row>
    <row r="440" spans="2:13">
      <c r="B440" s="10"/>
      <c r="I440" s="10" t="str">
        <f t="shared" si="38"/>
        <v xml:space="preserve"> </v>
      </c>
      <c r="J440" s="19" t="str">
        <f t="shared" si="39"/>
        <v xml:space="preserve"> </v>
      </c>
      <c r="K440" s="83" t="str">
        <f t="shared" si="40"/>
        <v xml:space="preserve"> </v>
      </c>
      <c r="L440" s="13" t="str">
        <f t="shared" si="41"/>
        <v xml:space="preserve"> </v>
      </c>
      <c r="M440" s="13" t="str">
        <f t="shared" si="42"/>
        <v xml:space="preserve"> </v>
      </c>
    </row>
    <row r="441" spans="2:13">
      <c r="B441" s="10"/>
      <c r="I441" s="10" t="str">
        <f t="shared" si="38"/>
        <v xml:space="preserve"> </v>
      </c>
      <c r="J441" s="19" t="str">
        <f t="shared" si="39"/>
        <v xml:space="preserve"> </v>
      </c>
      <c r="K441" s="83" t="str">
        <f t="shared" si="40"/>
        <v xml:space="preserve"> </v>
      </c>
      <c r="L441" s="13" t="str">
        <f t="shared" si="41"/>
        <v xml:space="preserve"> </v>
      </c>
      <c r="M441" s="13" t="str">
        <f t="shared" si="42"/>
        <v xml:space="preserve"> </v>
      </c>
    </row>
    <row r="442" spans="2:13">
      <c r="B442" s="10"/>
      <c r="I442" s="10" t="str">
        <f t="shared" si="38"/>
        <v xml:space="preserve"> </v>
      </c>
      <c r="J442" s="19" t="str">
        <f t="shared" si="39"/>
        <v xml:space="preserve"> </v>
      </c>
      <c r="K442" s="83" t="str">
        <f t="shared" si="40"/>
        <v xml:space="preserve"> </v>
      </c>
      <c r="L442" s="13" t="str">
        <f t="shared" si="41"/>
        <v xml:space="preserve"> </v>
      </c>
      <c r="M442" s="13" t="str">
        <f t="shared" si="42"/>
        <v xml:space="preserve"> </v>
      </c>
    </row>
    <row r="443" spans="2:13">
      <c r="B443" s="10"/>
      <c r="I443" s="10" t="str">
        <f t="shared" si="38"/>
        <v xml:space="preserve"> </v>
      </c>
      <c r="J443" s="19" t="str">
        <f t="shared" si="39"/>
        <v xml:space="preserve"> </v>
      </c>
      <c r="K443" s="83" t="str">
        <f t="shared" si="40"/>
        <v xml:space="preserve"> </v>
      </c>
      <c r="L443" s="13" t="str">
        <f t="shared" si="41"/>
        <v xml:space="preserve"> </v>
      </c>
      <c r="M443" s="13" t="str">
        <f t="shared" si="42"/>
        <v xml:space="preserve"> </v>
      </c>
    </row>
    <row r="444" spans="2:13">
      <c r="B444" s="10"/>
      <c r="I444" s="10" t="str">
        <f t="shared" si="38"/>
        <v xml:space="preserve"> </v>
      </c>
      <c r="J444" s="19" t="str">
        <f t="shared" si="39"/>
        <v xml:space="preserve"> </v>
      </c>
      <c r="K444" s="83" t="str">
        <f t="shared" si="40"/>
        <v xml:space="preserve"> </v>
      </c>
      <c r="L444" s="13" t="str">
        <f t="shared" si="41"/>
        <v xml:space="preserve"> </v>
      </c>
      <c r="M444" s="13" t="str">
        <f t="shared" si="42"/>
        <v xml:space="preserve"> </v>
      </c>
    </row>
    <row r="445" spans="2:13">
      <c r="B445" s="10"/>
      <c r="I445" s="10" t="str">
        <f t="shared" si="38"/>
        <v xml:space="preserve"> </v>
      </c>
      <c r="J445" s="19" t="str">
        <f t="shared" si="39"/>
        <v xml:space="preserve"> </v>
      </c>
      <c r="K445" s="83" t="str">
        <f t="shared" si="40"/>
        <v xml:space="preserve"> </v>
      </c>
      <c r="L445" s="13" t="str">
        <f t="shared" si="41"/>
        <v xml:space="preserve"> </v>
      </c>
      <c r="M445" s="13" t="str">
        <f t="shared" si="42"/>
        <v xml:space="preserve"> </v>
      </c>
    </row>
    <row r="446" spans="2:13">
      <c r="B446" s="10"/>
      <c r="I446" s="10" t="str">
        <f t="shared" si="38"/>
        <v xml:space="preserve"> </v>
      </c>
      <c r="J446" s="19" t="str">
        <f t="shared" si="39"/>
        <v xml:space="preserve"> </v>
      </c>
      <c r="K446" s="83" t="str">
        <f t="shared" si="40"/>
        <v xml:space="preserve"> </v>
      </c>
      <c r="L446" s="13" t="str">
        <f t="shared" si="41"/>
        <v xml:space="preserve"> </v>
      </c>
      <c r="M446" s="13" t="str">
        <f t="shared" si="42"/>
        <v xml:space="preserve"> </v>
      </c>
    </row>
    <row r="447" spans="2:13">
      <c r="B447" s="10"/>
      <c r="I447" s="10" t="str">
        <f t="shared" si="38"/>
        <v xml:space="preserve"> </v>
      </c>
      <c r="J447" s="19" t="str">
        <f t="shared" si="39"/>
        <v xml:space="preserve"> </v>
      </c>
      <c r="K447" s="83" t="str">
        <f t="shared" si="40"/>
        <v xml:space="preserve"> </v>
      </c>
      <c r="L447" s="13" t="str">
        <f t="shared" si="41"/>
        <v xml:space="preserve"> </v>
      </c>
      <c r="M447" s="13" t="str">
        <f t="shared" si="42"/>
        <v xml:space="preserve"> </v>
      </c>
    </row>
    <row r="448" spans="2:13">
      <c r="B448" s="10"/>
      <c r="I448" s="10" t="str">
        <f t="shared" si="38"/>
        <v xml:space="preserve"> </v>
      </c>
      <c r="J448" s="19" t="str">
        <f t="shared" si="39"/>
        <v xml:space="preserve"> </v>
      </c>
      <c r="K448" s="83" t="str">
        <f t="shared" si="40"/>
        <v xml:space="preserve"> </v>
      </c>
      <c r="L448" s="13" t="str">
        <f t="shared" si="41"/>
        <v xml:space="preserve"> </v>
      </c>
      <c r="M448" s="13" t="str">
        <f t="shared" si="42"/>
        <v xml:space="preserve"> </v>
      </c>
    </row>
    <row r="449" spans="2:13">
      <c r="B449" s="10"/>
      <c r="I449" s="10" t="str">
        <f t="shared" si="38"/>
        <v xml:space="preserve"> </v>
      </c>
      <c r="J449" s="19" t="str">
        <f t="shared" si="39"/>
        <v xml:space="preserve"> </v>
      </c>
      <c r="K449" s="83" t="str">
        <f t="shared" si="40"/>
        <v xml:space="preserve"> </v>
      </c>
      <c r="L449" s="13" t="str">
        <f t="shared" si="41"/>
        <v xml:space="preserve"> </v>
      </c>
      <c r="M449" s="13" t="str">
        <f t="shared" si="42"/>
        <v xml:space="preserve"> </v>
      </c>
    </row>
    <row r="450" spans="2:13">
      <c r="B450" s="10"/>
      <c r="I450" s="10" t="str">
        <f t="shared" ref="I450:I513" si="43">IF(ISBLANK(E450)," ",CONCATENATE(D450,E450))</f>
        <v xml:space="preserve"> </v>
      </c>
      <c r="J450" s="19" t="str">
        <f t="shared" ref="J450:J513" si="44">IF(ISBLANK(E450)," ",VLOOKUP(I450,id,2,FALSE))</f>
        <v xml:space="preserve"> </v>
      </c>
      <c r="K450" s="83" t="str">
        <f t="shared" ref="K450:K513" si="45">IF(ISBLANK(E450)," ",VLOOKUP(I450,id,3,FALSE))</f>
        <v xml:space="preserve"> </v>
      </c>
      <c r="L450" s="13" t="str">
        <f t="shared" ref="L450:L513" si="46">IF(ISBLANK(E450)," ",VLOOKUP(I450,id,4,FALSE))</f>
        <v xml:space="preserve"> </v>
      </c>
      <c r="M450" s="13" t="str">
        <f t="shared" si="42"/>
        <v xml:space="preserve"> </v>
      </c>
    </row>
    <row r="451" spans="2:13">
      <c r="B451" s="10"/>
      <c r="I451" s="10" t="str">
        <f t="shared" si="43"/>
        <v xml:space="preserve"> </v>
      </c>
      <c r="J451" s="19" t="str">
        <f t="shared" si="44"/>
        <v xml:space="preserve"> </v>
      </c>
      <c r="K451" s="83" t="str">
        <f t="shared" si="45"/>
        <v xml:space="preserve"> </v>
      </c>
      <c r="L451" s="13" t="str">
        <f t="shared" si="46"/>
        <v xml:space="preserve"> </v>
      </c>
      <c r="M451" s="13" t="str">
        <f t="shared" ref="M451:M514" si="47">IF(ISBLANK(E451)," ",VLOOKUP(I451,id,5,FALSE))</f>
        <v xml:space="preserve"> </v>
      </c>
    </row>
    <row r="452" spans="2:13">
      <c r="B452" s="10"/>
      <c r="I452" s="10" t="str">
        <f t="shared" si="43"/>
        <v xml:space="preserve"> </v>
      </c>
      <c r="J452" s="19" t="str">
        <f t="shared" si="44"/>
        <v xml:space="preserve"> </v>
      </c>
      <c r="K452" s="83" t="str">
        <f t="shared" si="45"/>
        <v xml:space="preserve"> </v>
      </c>
      <c r="L452" s="13" t="str">
        <f t="shared" si="46"/>
        <v xml:space="preserve"> </v>
      </c>
      <c r="M452" s="13" t="str">
        <f t="shared" si="47"/>
        <v xml:space="preserve"> </v>
      </c>
    </row>
    <row r="453" spans="2:13">
      <c r="B453" s="10"/>
      <c r="I453" s="10" t="str">
        <f t="shared" si="43"/>
        <v xml:space="preserve"> </v>
      </c>
      <c r="J453" s="19" t="str">
        <f t="shared" si="44"/>
        <v xml:space="preserve"> </v>
      </c>
      <c r="K453" s="83" t="str">
        <f t="shared" si="45"/>
        <v xml:space="preserve"> </v>
      </c>
      <c r="L453" s="13" t="str">
        <f t="shared" si="46"/>
        <v xml:space="preserve"> </v>
      </c>
      <c r="M453" s="13" t="str">
        <f t="shared" si="47"/>
        <v xml:space="preserve"> </v>
      </c>
    </row>
    <row r="454" spans="2:13">
      <c r="B454" s="10"/>
      <c r="I454" s="10" t="str">
        <f t="shared" si="43"/>
        <v xml:space="preserve"> </v>
      </c>
      <c r="J454" s="19" t="str">
        <f t="shared" si="44"/>
        <v xml:space="preserve"> </v>
      </c>
      <c r="K454" s="83" t="str">
        <f t="shared" si="45"/>
        <v xml:space="preserve"> </v>
      </c>
      <c r="L454" s="13" t="str">
        <f t="shared" si="46"/>
        <v xml:space="preserve"> </v>
      </c>
      <c r="M454" s="13" t="str">
        <f t="shared" si="47"/>
        <v xml:space="preserve"> </v>
      </c>
    </row>
    <row r="455" spans="2:13">
      <c r="B455" s="10"/>
      <c r="I455" s="10" t="str">
        <f t="shared" si="43"/>
        <v xml:space="preserve"> </v>
      </c>
      <c r="J455" s="19" t="str">
        <f t="shared" si="44"/>
        <v xml:space="preserve"> </v>
      </c>
      <c r="K455" s="83" t="str">
        <f t="shared" si="45"/>
        <v xml:space="preserve"> </v>
      </c>
      <c r="L455" s="13" t="str">
        <f t="shared" si="46"/>
        <v xml:space="preserve"> </v>
      </c>
      <c r="M455" s="13" t="str">
        <f t="shared" si="47"/>
        <v xml:space="preserve"> </v>
      </c>
    </row>
    <row r="456" spans="2:13">
      <c r="B456" s="10"/>
      <c r="I456" s="10" t="str">
        <f t="shared" si="43"/>
        <v xml:space="preserve"> </v>
      </c>
      <c r="J456" s="19" t="str">
        <f t="shared" si="44"/>
        <v xml:space="preserve"> </v>
      </c>
      <c r="K456" s="83" t="str">
        <f t="shared" si="45"/>
        <v xml:space="preserve"> </v>
      </c>
      <c r="L456" s="13" t="str">
        <f t="shared" si="46"/>
        <v xml:space="preserve"> </v>
      </c>
      <c r="M456" s="13" t="str">
        <f t="shared" si="47"/>
        <v xml:space="preserve"> </v>
      </c>
    </row>
    <row r="457" spans="2:13">
      <c r="B457" s="10"/>
      <c r="I457" s="10" t="str">
        <f t="shared" si="43"/>
        <v xml:space="preserve"> </v>
      </c>
      <c r="J457" s="19" t="str">
        <f t="shared" si="44"/>
        <v xml:space="preserve"> </v>
      </c>
      <c r="K457" s="83" t="str">
        <f t="shared" si="45"/>
        <v xml:space="preserve"> </v>
      </c>
      <c r="L457" s="13" t="str">
        <f t="shared" si="46"/>
        <v xml:space="preserve"> </v>
      </c>
      <c r="M457" s="13" t="str">
        <f t="shared" si="47"/>
        <v xml:space="preserve"> </v>
      </c>
    </row>
    <row r="458" spans="2:13">
      <c r="B458" s="10"/>
      <c r="I458" s="10" t="str">
        <f t="shared" si="43"/>
        <v xml:space="preserve"> </v>
      </c>
      <c r="J458" s="19" t="str">
        <f t="shared" si="44"/>
        <v xml:space="preserve"> </v>
      </c>
      <c r="K458" s="83" t="str">
        <f t="shared" si="45"/>
        <v xml:space="preserve"> </v>
      </c>
      <c r="L458" s="13" t="str">
        <f t="shared" si="46"/>
        <v xml:space="preserve"> </v>
      </c>
      <c r="M458" s="13" t="str">
        <f t="shared" si="47"/>
        <v xml:space="preserve"> </v>
      </c>
    </row>
    <row r="459" spans="2:13">
      <c r="B459" s="10"/>
      <c r="I459" s="10" t="str">
        <f t="shared" si="43"/>
        <v xml:space="preserve"> </v>
      </c>
      <c r="J459" s="19" t="str">
        <f t="shared" si="44"/>
        <v xml:space="preserve"> </v>
      </c>
      <c r="K459" s="83" t="str">
        <f t="shared" si="45"/>
        <v xml:space="preserve"> </v>
      </c>
      <c r="L459" s="13" t="str">
        <f t="shared" si="46"/>
        <v xml:space="preserve"> </v>
      </c>
      <c r="M459" s="13" t="str">
        <f t="shared" si="47"/>
        <v xml:space="preserve"> </v>
      </c>
    </row>
    <row r="460" spans="2:13">
      <c r="B460" s="10"/>
      <c r="I460" s="10" t="str">
        <f t="shared" si="43"/>
        <v xml:space="preserve"> </v>
      </c>
      <c r="J460" s="19" t="str">
        <f t="shared" si="44"/>
        <v xml:space="preserve"> </v>
      </c>
      <c r="K460" s="83" t="str">
        <f t="shared" si="45"/>
        <v xml:space="preserve"> </v>
      </c>
      <c r="L460" s="13" t="str">
        <f t="shared" si="46"/>
        <v xml:space="preserve"> </v>
      </c>
      <c r="M460" s="13" t="str">
        <f t="shared" si="47"/>
        <v xml:space="preserve"> </v>
      </c>
    </row>
    <row r="461" spans="2:13">
      <c r="B461" s="10"/>
      <c r="I461" s="10" t="str">
        <f t="shared" si="43"/>
        <v xml:space="preserve"> </v>
      </c>
      <c r="J461" s="19" t="str">
        <f t="shared" si="44"/>
        <v xml:space="preserve"> </v>
      </c>
      <c r="K461" s="83" t="str">
        <f t="shared" si="45"/>
        <v xml:space="preserve"> </v>
      </c>
      <c r="L461" s="13" t="str">
        <f t="shared" si="46"/>
        <v xml:space="preserve"> </v>
      </c>
      <c r="M461" s="13" t="str">
        <f t="shared" si="47"/>
        <v xml:space="preserve"> </v>
      </c>
    </row>
    <row r="462" spans="2:13">
      <c r="B462" s="10"/>
      <c r="I462" s="10" t="str">
        <f t="shared" si="43"/>
        <v xml:space="preserve"> </v>
      </c>
      <c r="J462" s="19" t="str">
        <f t="shared" si="44"/>
        <v xml:space="preserve"> </v>
      </c>
      <c r="K462" s="83" t="str">
        <f t="shared" si="45"/>
        <v xml:space="preserve"> </v>
      </c>
      <c r="L462" s="13" t="str">
        <f t="shared" si="46"/>
        <v xml:space="preserve"> </v>
      </c>
      <c r="M462" s="13" t="str">
        <f t="shared" si="47"/>
        <v xml:space="preserve"> </v>
      </c>
    </row>
    <row r="463" spans="2:13">
      <c r="B463" s="10"/>
      <c r="I463" s="10" t="str">
        <f t="shared" si="43"/>
        <v xml:space="preserve"> </v>
      </c>
      <c r="J463" s="19" t="str">
        <f t="shared" si="44"/>
        <v xml:space="preserve"> </v>
      </c>
      <c r="K463" s="83" t="str">
        <f t="shared" si="45"/>
        <v xml:space="preserve"> </v>
      </c>
      <c r="L463" s="13" t="str">
        <f t="shared" si="46"/>
        <v xml:space="preserve"> </v>
      </c>
      <c r="M463" s="13" t="str">
        <f t="shared" si="47"/>
        <v xml:space="preserve"> </v>
      </c>
    </row>
    <row r="464" spans="2:13">
      <c r="B464" s="10"/>
      <c r="I464" s="10" t="str">
        <f t="shared" si="43"/>
        <v xml:space="preserve"> </v>
      </c>
      <c r="J464" s="19" t="str">
        <f t="shared" si="44"/>
        <v xml:space="preserve"> </v>
      </c>
      <c r="K464" s="83" t="str">
        <f t="shared" si="45"/>
        <v xml:space="preserve"> </v>
      </c>
      <c r="L464" s="13" t="str">
        <f t="shared" si="46"/>
        <v xml:space="preserve"> </v>
      </c>
      <c r="M464" s="13" t="str">
        <f t="shared" si="47"/>
        <v xml:space="preserve"> </v>
      </c>
    </row>
    <row r="465" spans="2:13">
      <c r="B465" s="10"/>
      <c r="I465" s="10" t="str">
        <f t="shared" si="43"/>
        <v xml:space="preserve"> </v>
      </c>
      <c r="J465" s="19" t="str">
        <f t="shared" si="44"/>
        <v xml:space="preserve"> </v>
      </c>
      <c r="K465" s="83" t="str">
        <f t="shared" si="45"/>
        <v xml:space="preserve"> </v>
      </c>
      <c r="L465" s="13" t="str">
        <f t="shared" si="46"/>
        <v xml:space="preserve"> </v>
      </c>
      <c r="M465" s="13" t="str">
        <f t="shared" si="47"/>
        <v xml:space="preserve"> </v>
      </c>
    </row>
    <row r="466" spans="2:13">
      <c r="B466" s="10"/>
      <c r="I466" s="10" t="str">
        <f t="shared" si="43"/>
        <v xml:space="preserve"> </v>
      </c>
      <c r="J466" s="19" t="str">
        <f t="shared" si="44"/>
        <v xml:space="preserve"> </v>
      </c>
      <c r="K466" s="83" t="str">
        <f t="shared" si="45"/>
        <v xml:space="preserve"> </v>
      </c>
      <c r="L466" s="13" t="str">
        <f t="shared" si="46"/>
        <v xml:space="preserve"> </v>
      </c>
      <c r="M466" s="13" t="str">
        <f t="shared" si="47"/>
        <v xml:space="preserve"> </v>
      </c>
    </row>
    <row r="467" spans="2:13">
      <c r="B467" s="10"/>
      <c r="I467" s="10" t="str">
        <f t="shared" si="43"/>
        <v xml:space="preserve"> </v>
      </c>
      <c r="J467" s="19" t="str">
        <f t="shared" si="44"/>
        <v xml:space="preserve"> </v>
      </c>
      <c r="K467" s="83" t="str">
        <f t="shared" si="45"/>
        <v xml:space="preserve"> </v>
      </c>
      <c r="L467" s="13" t="str">
        <f t="shared" si="46"/>
        <v xml:space="preserve"> </v>
      </c>
      <c r="M467" s="13" t="str">
        <f t="shared" si="47"/>
        <v xml:space="preserve"> </v>
      </c>
    </row>
    <row r="468" spans="2:13">
      <c r="B468" s="10"/>
      <c r="I468" s="10" t="str">
        <f t="shared" si="43"/>
        <v xml:space="preserve"> </v>
      </c>
      <c r="J468" s="19" t="str">
        <f t="shared" si="44"/>
        <v xml:space="preserve"> </v>
      </c>
      <c r="K468" s="83" t="str">
        <f t="shared" si="45"/>
        <v xml:space="preserve"> </v>
      </c>
      <c r="L468" s="13" t="str">
        <f t="shared" si="46"/>
        <v xml:space="preserve"> </v>
      </c>
      <c r="M468" s="13" t="str">
        <f t="shared" si="47"/>
        <v xml:space="preserve"> </v>
      </c>
    </row>
    <row r="469" spans="2:13">
      <c r="B469" s="10"/>
      <c r="I469" s="10" t="str">
        <f t="shared" si="43"/>
        <v xml:space="preserve"> </v>
      </c>
      <c r="J469" s="19" t="str">
        <f t="shared" si="44"/>
        <v xml:space="preserve"> </v>
      </c>
      <c r="K469" s="83" t="str">
        <f t="shared" si="45"/>
        <v xml:space="preserve"> </v>
      </c>
      <c r="L469" s="13" t="str">
        <f t="shared" si="46"/>
        <v xml:space="preserve"> </v>
      </c>
      <c r="M469" s="13" t="str">
        <f t="shared" si="47"/>
        <v xml:space="preserve"> </v>
      </c>
    </row>
    <row r="470" spans="2:13">
      <c r="B470" s="10"/>
      <c r="I470" s="10" t="str">
        <f t="shared" si="43"/>
        <v xml:space="preserve"> </v>
      </c>
      <c r="J470" s="19" t="str">
        <f t="shared" si="44"/>
        <v xml:space="preserve"> </v>
      </c>
      <c r="K470" s="83" t="str">
        <f t="shared" si="45"/>
        <v xml:space="preserve"> </v>
      </c>
      <c r="L470" s="13" t="str">
        <f t="shared" si="46"/>
        <v xml:space="preserve"> </v>
      </c>
      <c r="M470" s="13" t="str">
        <f t="shared" si="47"/>
        <v xml:space="preserve"> </v>
      </c>
    </row>
    <row r="471" spans="2:13">
      <c r="B471" s="10"/>
      <c r="I471" s="10" t="str">
        <f t="shared" si="43"/>
        <v xml:space="preserve"> </v>
      </c>
      <c r="J471" s="19" t="str">
        <f t="shared" si="44"/>
        <v xml:space="preserve"> </v>
      </c>
      <c r="K471" s="83" t="str">
        <f t="shared" si="45"/>
        <v xml:space="preserve"> </v>
      </c>
      <c r="L471" s="13" t="str">
        <f t="shared" si="46"/>
        <v xml:space="preserve"> </v>
      </c>
      <c r="M471" s="13" t="str">
        <f t="shared" si="47"/>
        <v xml:space="preserve"> </v>
      </c>
    </row>
    <row r="472" spans="2:13">
      <c r="B472" s="10"/>
      <c r="I472" s="10" t="str">
        <f t="shared" si="43"/>
        <v xml:space="preserve"> </v>
      </c>
      <c r="J472" s="19" t="str">
        <f t="shared" si="44"/>
        <v xml:space="preserve"> </v>
      </c>
      <c r="K472" s="83" t="str">
        <f t="shared" si="45"/>
        <v xml:space="preserve"> </v>
      </c>
      <c r="L472" s="13" t="str">
        <f t="shared" si="46"/>
        <v xml:space="preserve"> </v>
      </c>
      <c r="M472" s="13" t="str">
        <f t="shared" si="47"/>
        <v xml:space="preserve"> </v>
      </c>
    </row>
    <row r="473" spans="2:13">
      <c r="B473" s="10"/>
      <c r="I473" s="10" t="str">
        <f t="shared" si="43"/>
        <v xml:space="preserve"> </v>
      </c>
      <c r="J473" s="19" t="str">
        <f t="shared" si="44"/>
        <v xml:space="preserve"> </v>
      </c>
      <c r="K473" s="83" t="str">
        <f t="shared" si="45"/>
        <v xml:space="preserve"> </v>
      </c>
      <c r="L473" s="13" t="str">
        <f t="shared" si="46"/>
        <v xml:space="preserve"> </v>
      </c>
      <c r="M473" s="13" t="str">
        <f t="shared" si="47"/>
        <v xml:space="preserve"> </v>
      </c>
    </row>
    <row r="474" spans="2:13">
      <c r="B474" s="10"/>
      <c r="I474" s="10" t="str">
        <f t="shared" si="43"/>
        <v xml:space="preserve"> </v>
      </c>
      <c r="J474" s="19" t="str">
        <f t="shared" si="44"/>
        <v xml:space="preserve"> </v>
      </c>
      <c r="K474" s="83" t="str">
        <f t="shared" si="45"/>
        <v xml:space="preserve"> </v>
      </c>
      <c r="L474" s="13" t="str">
        <f t="shared" si="46"/>
        <v xml:space="preserve"> </v>
      </c>
      <c r="M474" s="13" t="str">
        <f t="shared" si="47"/>
        <v xml:space="preserve"> </v>
      </c>
    </row>
    <row r="475" spans="2:13">
      <c r="B475" s="10"/>
      <c r="I475" s="10" t="str">
        <f t="shared" si="43"/>
        <v xml:space="preserve"> </v>
      </c>
      <c r="J475" s="19" t="str">
        <f t="shared" si="44"/>
        <v xml:space="preserve"> </v>
      </c>
      <c r="K475" s="83" t="str">
        <f t="shared" si="45"/>
        <v xml:space="preserve"> </v>
      </c>
      <c r="L475" s="13" t="str">
        <f t="shared" si="46"/>
        <v xml:space="preserve"> </v>
      </c>
      <c r="M475" s="13" t="str">
        <f t="shared" si="47"/>
        <v xml:space="preserve"> </v>
      </c>
    </row>
    <row r="476" spans="2:13">
      <c r="B476" s="10"/>
      <c r="I476" s="10" t="str">
        <f t="shared" si="43"/>
        <v xml:space="preserve"> </v>
      </c>
      <c r="J476" s="19" t="str">
        <f t="shared" si="44"/>
        <v xml:space="preserve"> </v>
      </c>
      <c r="K476" s="83" t="str">
        <f t="shared" si="45"/>
        <v xml:space="preserve"> </v>
      </c>
      <c r="L476" s="13" t="str">
        <f t="shared" si="46"/>
        <v xml:space="preserve"> </v>
      </c>
      <c r="M476" s="13" t="str">
        <f t="shared" si="47"/>
        <v xml:space="preserve"> </v>
      </c>
    </row>
    <row r="477" spans="2:13">
      <c r="B477" s="10"/>
      <c r="I477" s="10" t="str">
        <f t="shared" si="43"/>
        <v xml:space="preserve"> </v>
      </c>
      <c r="J477" s="19" t="str">
        <f t="shared" si="44"/>
        <v xml:space="preserve"> </v>
      </c>
      <c r="K477" s="83" t="str">
        <f t="shared" si="45"/>
        <v xml:space="preserve"> </v>
      </c>
      <c r="L477" s="13" t="str">
        <f t="shared" si="46"/>
        <v xml:space="preserve"> </v>
      </c>
      <c r="M477" s="13" t="str">
        <f t="shared" si="47"/>
        <v xml:space="preserve"> </v>
      </c>
    </row>
    <row r="478" spans="2:13">
      <c r="B478" s="10"/>
      <c r="I478" s="10" t="str">
        <f t="shared" si="43"/>
        <v xml:space="preserve"> </v>
      </c>
      <c r="J478" s="19" t="str">
        <f t="shared" si="44"/>
        <v xml:space="preserve"> </v>
      </c>
      <c r="K478" s="83" t="str">
        <f t="shared" si="45"/>
        <v xml:space="preserve"> </v>
      </c>
      <c r="L478" s="13" t="str">
        <f t="shared" si="46"/>
        <v xml:space="preserve"> </v>
      </c>
      <c r="M478" s="13" t="str">
        <f t="shared" si="47"/>
        <v xml:space="preserve"> </v>
      </c>
    </row>
    <row r="479" spans="2:13">
      <c r="B479" s="10"/>
      <c r="I479" s="10" t="str">
        <f t="shared" si="43"/>
        <v xml:space="preserve"> </v>
      </c>
      <c r="J479" s="19" t="str">
        <f t="shared" si="44"/>
        <v xml:space="preserve"> </v>
      </c>
      <c r="K479" s="83" t="str">
        <f t="shared" si="45"/>
        <v xml:space="preserve"> </v>
      </c>
      <c r="L479" s="13" t="str">
        <f t="shared" si="46"/>
        <v xml:space="preserve"> </v>
      </c>
      <c r="M479" s="13" t="str">
        <f t="shared" si="47"/>
        <v xml:space="preserve"> </v>
      </c>
    </row>
    <row r="480" spans="2:13">
      <c r="B480" s="10"/>
      <c r="I480" s="10" t="str">
        <f t="shared" si="43"/>
        <v xml:space="preserve"> </v>
      </c>
      <c r="J480" s="19" t="str">
        <f t="shared" si="44"/>
        <v xml:space="preserve"> </v>
      </c>
      <c r="K480" s="83" t="str">
        <f t="shared" si="45"/>
        <v xml:space="preserve"> </v>
      </c>
      <c r="L480" s="13" t="str">
        <f t="shared" si="46"/>
        <v xml:space="preserve"> </v>
      </c>
      <c r="M480" s="13" t="str">
        <f t="shared" si="47"/>
        <v xml:space="preserve"> </v>
      </c>
    </row>
    <row r="481" spans="2:13">
      <c r="B481" s="10"/>
      <c r="I481" s="10" t="str">
        <f t="shared" si="43"/>
        <v xml:space="preserve"> </v>
      </c>
      <c r="J481" s="19" t="str">
        <f t="shared" si="44"/>
        <v xml:space="preserve"> </v>
      </c>
      <c r="K481" s="83" t="str">
        <f t="shared" si="45"/>
        <v xml:space="preserve"> </v>
      </c>
      <c r="L481" s="13" t="str">
        <f t="shared" si="46"/>
        <v xml:space="preserve"> </v>
      </c>
      <c r="M481" s="13" t="str">
        <f t="shared" si="47"/>
        <v xml:space="preserve"> </v>
      </c>
    </row>
    <row r="482" spans="2:13">
      <c r="B482" s="10"/>
      <c r="I482" s="10" t="str">
        <f t="shared" si="43"/>
        <v xml:space="preserve"> </v>
      </c>
      <c r="J482" s="19" t="str">
        <f t="shared" si="44"/>
        <v xml:space="preserve"> </v>
      </c>
      <c r="K482" s="83" t="str">
        <f t="shared" si="45"/>
        <v xml:space="preserve"> </v>
      </c>
      <c r="L482" s="13" t="str">
        <f t="shared" si="46"/>
        <v xml:space="preserve"> </v>
      </c>
      <c r="M482" s="13" t="str">
        <f t="shared" si="47"/>
        <v xml:space="preserve"> </v>
      </c>
    </row>
    <row r="483" spans="2:13">
      <c r="B483" s="10"/>
      <c r="I483" s="10" t="str">
        <f t="shared" si="43"/>
        <v xml:space="preserve"> </v>
      </c>
      <c r="J483" s="19" t="str">
        <f t="shared" si="44"/>
        <v xml:space="preserve"> </v>
      </c>
      <c r="K483" s="83" t="str">
        <f t="shared" si="45"/>
        <v xml:space="preserve"> </v>
      </c>
      <c r="L483" s="13" t="str">
        <f t="shared" si="46"/>
        <v xml:space="preserve"> </v>
      </c>
      <c r="M483" s="13" t="str">
        <f t="shared" si="47"/>
        <v xml:space="preserve"> </v>
      </c>
    </row>
    <row r="484" spans="2:13">
      <c r="B484" s="10"/>
      <c r="I484" s="10" t="str">
        <f t="shared" si="43"/>
        <v xml:space="preserve"> </v>
      </c>
      <c r="J484" s="19" t="str">
        <f t="shared" si="44"/>
        <v xml:space="preserve"> </v>
      </c>
      <c r="K484" s="83" t="str">
        <f t="shared" si="45"/>
        <v xml:space="preserve"> </v>
      </c>
      <c r="L484" s="13" t="str">
        <f t="shared" si="46"/>
        <v xml:space="preserve"> </v>
      </c>
      <c r="M484" s="13" t="str">
        <f t="shared" si="47"/>
        <v xml:space="preserve"> </v>
      </c>
    </row>
    <row r="485" spans="2:13">
      <c r="B485" s="10"/>
      <c r="I485" s="10" t="str">
        <f t="shared" si="43"/>
        <v xml:space="preserve"> </v>
      </c>
      <c r="J485" s="19" t="str">
        <f t="shared" si="44"/>
        <v xml:space="preserve"> </v>
      </c>
      <c r="K485" s="83" t="str">
        <f t="shared" si="45"/>
        <v xml:space="preserve"> </v>
      </c>
      <c r="L485" s="13" t="str">
        <f t="shared" si="46"/>
        <v xml:space="preserve"> </v>
      </c>
      <c r="M485" s="13" t="str">
        <f t="shared" si="47"/>
        <v xml:space="preserve"> </v>
      </c>
    </row>
    <row r="486" spans="2:13">
      <c r="B486" s="10"/>
      <c r="I486" s="10" t="str">
        <f t="shared" si="43"/>
        <v xml:space="preserve"> </v>
      </c>
      <c r="J486" s="19" t="str">
        <f t="shared" si="44"/>
        <v xml:space="preserve"> </v>
      </c>
      <c r="K486" s="83" t="str">
        <f t="shared" si="45"/>
        <v xml:space="preserve"> </v>
      </c>
      <c r="L486" s="13" t="str">
        <f t="shared" si="46"/>
        <v xml:space="preserve"> </v>
      </c>
      <c r="M486" s="13" t="str">
        <f t="shared" si="47"/>
        <v xml:space="preserve"> </v>
      </c>
    </row>
    <row r="487" spans="2:13">
      <c r="B487" s="10"/>
      <c r="I487" s="10" t="str">
        <f t="shared" si="43"/>
        <v xml:space="preserve"> </v>
      </c>
      <c r="J487" s="19" t="str">
        <f t="shared" si="44"/>
        <v xml:space="preserve"> </v>
      </c>
      <c r="K487" s="83" t="str">
        <f t="shared" si="45"/>
        <v xml:space="preserve"> </v>
      </c>
      <c r="L487" s="13" t="str">
        <f t="shared" si="46"/>
        <v xml:space="preserve"> </v>
      </c>
      <c r="M487" s="13" t="str">
        <f t="shared" si="47"/>
        <v xml:space="preserve"> </v>
      </c>
    </row>
    <row r="488" spans="2:13">
      <c r="B488" s="10"/>
      <c r="I488" s="10" t="str">
        <f t="shared" si="43"/>
        <v xml:space="preserve"> </v>
      </c>
      <c r="J488" s="19" t="str">
        <f t="shared" si="44"/>
        <v xml:space="preserve"> </v>
      </c>
      <c r="K488" s="83" t="str">
        <f t="shared" si="45"/>
        <v xml:space="preserve"> </v>
      </c>
      <c r="L488" s="13" t="str">
        <f t="shared" si="46"/>
        <v xml:space="preserve"> </v>
      </c>
      <c r="M488" s="13" t="str">
        <f t="shared" si="47"/>
        <v xml:space="preserve"> </v>
      </c>
    </row>
    <row r="489" spans="2:13">
      <c r="B489" s="10"/>
      <c r="I489" s="10" t="str">
        <f t="shared" si="43"/>
        <v xml:space="preserve"> </v>
      </c>
      <c r="J489" s="19" t="str">
        <f t="shared" si="44"/>
        <v xml:space="preserve"> </v>
      </c>
      <c r="K489" s="83" t="str">
        <f t="shared" si="45"/>
        <v xml:space="preserve"> </v>
      </c>
      <c r="L489" s="13" t="str">
        <f t="shared" si="46"/>
        <v xml:space="preserve"> </v>
      </c>
      <c r="M489" s="13" t="str">
        <f t="shared" si="47"/>
        <v xml:space="preserve"> </v>
      </c>
    </row>
    <row r="490" spans="2:13">
      <c r="B490" s="10"/>
      <c r="I490" s="10" t="str">
        <f t="shared" si="43"/>
        <v xml:space="preserve"> </v>
      </c>
      <c r="J490" s="19" t="str">
        <f t="shared" si="44"/>
        <v xml:space="preserve"> </v>
      </c>
      <c r="K490" s="83" t="str">
        <f t="shared" si="45"/>
        <v xml:space="preserve"> </v>
      </c>
      <c r="L490" s="13" t="str">
        <f t="shared" si="46"/>
        <v xml:space="preserve"> </v>
      </c>
      <c r="M490" s="13" t="str">
        <f t="shared" si="47"/>
        <v xml:space="preserve"> </v>
      </c>
    </row>
    <row r="491" spans="2:13">
      <c r="B491" s="10"/>
      <c r="I491" s="10" t="str">
        <f t="shared" si="43"/>
        <v xml:space="preserve"> </v>
      </c>
      <c r="J491" s="19" t="str">
        <f t="shared" si="44"/>
        <v xml:space="preserve"> </v>
      </c>
      <c r="K491" s="83" t="str">
        <f t="shared" si="45"/>
        <v xml:space="preserve"> </v>
      </c>
      <c r="L491" s="13" t="str">
        <f t="shared" si="46"/>
        <v xml:space="preserve"> </v>
      </c>
      <c r="M491" s="13" t="str">
        <f t="shared" si="47"/>
        <v xml:space="preserve"> </v>
      </c>
    </row>
    <row r="492" spans="2:13">
      <c r="B492" s="10"/>
      <c r="I492" s="10" t="str">
        <f t="shared" si="43"/>
        <v xml:space="preserve"> </v>
      </c>
      <c r="J492" s="19" t="str">
        <f t="shared" si="44"/>
        <v xml:space="preserve"> </v>
      </c>
      <c r="K492" s="83" t="str">
        <f t="shared" si="45"/>
        <v xml:space="preserve"> </v>
      </c>
      <c r="L492" s="13" t="str">
        <f t="shared" si="46"/>
        <v xml:space="preserve"> </v>
      </c>
      <c r="M492" s="13" t="str">
        <f t="shared" si="47"/>
        <v xml:space="preserve"> </v>
      </c>
    </row>
    <row r="493" spans="2:13">
      <c r="B493" s="10"/>
      <c r="I493" s="10" t="str">
        <f t="shared" si="43"/>
        <v xml:space="preserve"> </v>
      </c>
      <c r="J493" s="19" t="str">
        <f t="shared" si="44"/>
        <v xml:space="preserve"> </v>
      </c>
      <c r="K493" s="83" t="str">
        <f t="shared" si="45"/>
        <v xml:space="preserve"> </v>
      </c>
      <c r="L493" s="13" t="str">
        <f t="shared" si="46"/>
        <v xml:space="preserve"> </v>
      </c>
      <c r="M493" s="13" t="str">
        <f t="shared" si="47"/>
        <v xml:space="preserve"> </v>
      </c>
    </row>
    <row r="494" spans="2:13">
      <c r="B494" s="10"/>
      <c r="I494" s="10" t="str">
        <f t="shared" si="43"/>
        <v xml:space="preserve"> </v>
      </c>
      <c r="J494" s="19" t="str">
        <f t="shared" si="44"/>
        <v xml:space="preserve"> </v>
      </c>
      <c r="K494" s="83" t="str">
        <f t="shared" si="45"/>
        <v xml:space="preserve"> </v>
      </c>
      <c r="L494" s="13" t="str">
        <f t="shared" si="46"/>
        <v xml:space="preserve"> </v>
      </c>
      <c r="M494" s="13" t="str">
        <f t="shared" si="47"/>
        <v xml:space="preserve"> </v>
      </c>
    </row>
    <row r="495" spans="2:13">
      <c r="B495" s="10"/>
      <c r="I495" s="10" t="str">
        <f t="shared" si="43"/>
        <v xml:space="preserve"> </v>
      </c>
      <c r="J495" s="19" t="str">
        <f t="shared" si="44"/>
        <v xml:space="preserve"> </v>
      </c>
      <c r="K495" s="83" t="str">
        <f t="shared" si="45"/>
        <v xml:space="preserve"> </v>
      </c>
      <c r="L495" s="13" t="str">
        <f t="shared" si="46"/>
        <v xml:space="preserve"> </v>
      </c>
      <c r="M495" s="13" t="str">
        <f t="shared" si="47"/>
        <v xml:space="preserve"> </v>
      </c>
    </row>
    <row r="496" spans="2:13">
      <c r="B496" s="10"/>
      <c r="I496" s="10" t="str">
        <f t="shared" si="43"/>
        <v xml:space="preserve"> </v>
      </c>
      <c r="J496" s="19" t="str">
        <f t="shared" si="44"/>
        <v xml:space="preserve"> </v>
      </c>
      <c r="K496" s="83" t="str">
        <f t="shared" si="45"/>
        <v xml:space="preserve"> </v>
      </c>
      <c r="L496" s="13" t="str">
        <f t="shared" si="46"/>
        <v xml:space="preserve"> </v>
      </c>
      <c r="M496" s="13" t="str">
        <f t="shared" si="47"/>
        <v xml:space="preserve"> </v>
      </c>
    </row>
    <row r="497" spans="2:13">
      <c r="B497" s="10"/>
      <c r="I497" s="10" t="str">
        <f t="shared" si="43"/>
        <v xml:space="preserve"> </v>
      </c>
      <c r="J497" s="19" t="str">
        <f t="shared" si="44"/>
        <v xml:space="preserve"> </v>
      </c>
      <c r="K497" s="83" t="str">
        <f t="shared" si="45"/>
        <v xml:space="preserve"> </v>
      </c>
      <c r="L497" s="13" t="str">
        <f t="shared" si="46"/>
        <v xml:space="preserve"> </v>
      </c>
      <c r="M497" s="13" t="str">
        <f t="shared" si="47"/>
        <v xml:space="preserve"> </v>
      </c>
    </row>
    <row r="498" spans="2:13">
      <c r="B498" s="10"/>
      <c r="I498" s="10" t="str">
        <f t="shared" si="43"/>
        <v xml:space="preserve"> </v>
      </c>
      <c r="J498" s="19" t="str">
        <f t="shared" si="44"/>
        <v xml:space="preserve"> </v>
      </c>
      <c r="K498" s="83" t="str">
        <f t="shared" si="45"/>
        <v xml:space="preserve"> </v>
      </c>
      <c r="L498" s="13" t="str">
        <f t="shared" si="46"/>
        <v xml:space="preserve"> </v>
      </c>
      <c r="M498" s="13" t="str">
        <f t="shared" si="47"/>
        <v xml:space="preserve"> </v>
      </c>
    </row>
    <row r="499" spans="2:13">
      <c r="B499" s="10"/>
      <c r="I499" s="10" t="str">
        <f t="shared" si="43"/>
        <v xml:space="preserve"> </v>
      </c>
      <c r="J499" s="19" t="str">
        <f t="shared" si="44"/>
        <v xml:space="preserve"> </v>
      </c>
      <c r="K499" s="83" t="str">
        <f t="shared" si="45"/>
        <v xml:space="preserve"> </v>
      </c>
      <c r="L499" s="13" t="str">
        <f t="shared" si="46"/>
        <v xml:space="preserve"> </v>
      </c>
      <c r="M499" s="13" t="str">
        <f t="shared" si="47"/>
        <v xml:space="preserve"> </v>
      </c>
    </row>
    <row r="500" spans="2:13">
      <c r="B500" s="10"/>
      <c r="I500" s="10" t="str">
        <f t="shared" si="43"/>
        <v xml:space="preserve"> </v>
      </c>
      <c r="J500" s="19" t="str">
        <f t="shared" si="44"/>
        <v xml:space="preserve"> </v>
      </c>
      <c r="K500" s="83" t="str">
        <f t="shared" si="45"/>
        <v xml:space="preserve"> </v>
      </c>
      <c r="L500" s="13" t="str">
        <f t="shared" si="46"/>
        <v xml:space="preserve"> </v>
      </c>
      <c r="M500" s="13" t="str">
        <f t="shared" si="47"/>
        <v xml:space="preserve"> </v>
      </c>
    </row>
    <row r="501" spans="2:13">
      <c r="B501" s="10"/>
      <c r="I501" s="10" t="str">
        <f t="shared" si="43"/>
        <v xml:space="preserve"> </v>
      </c>
      <c r="J501" s="19" t="str">
        <f t="shared" si="44"/>
        <v xml:space="preserve"> </v>
      </c>
      <c r="K501" s="83" t="str">
        <f t="shared" si="45"/>
        <v xml:space="preserve"> </v>
      </c>
      <c r="L501" s="13" t="str">
        <f t="shared" si="46"/>
        <v xml:space="preserve"> </v>
      </c>
      <c r="M501" s="13" t="str">
        <f t="shared" si="47"/>
        <v xml:space="preserve"> </v>
      </c>
    </row>
    <row r="502" spans="2:13">
      <c r="B502" s="10"/>
      <c r="I502" s="10" t="str">
        <f t="shared" si="43"/>
        <v xml:space="preserve"> </v>
      </c>
      <c r="J502" s="19" t="str">
        <f t="shared" si="44"/>
        <v xml:space="preserve"> </v>
      </c>
      <c r="K502" s="83" t="str">
        <f t="shared" si="45"/>
        <v xml:space="preserve"> </v>
      </c>
      <c r="L502" s="13" t="str">
        <f t="shared" si="46"/>
        <v xml:space="preserve"> </v>
      </c>
      <c r="M502" s="13" t="str">
        <f t="shared" si="47"/>
        <v xml:space="preserve"> </v>
      </c>
    </row>
    <row r="503" spans="2:13">
      <c r="B503" s="10"/>
      <c r="I503" s="10" t="str">
        <f t="shared" si="43"/>
        <v xml:space="preserve"> </v>
      </c>
      <c r="J503" s="19" t="str">
        <f t="shared" si="44"/>
        <v xml:space="preserve"> </v>
      </c>
      <c r="K503" s="83" t="str">
        <f t="shared" si="45"/>
        <v xml:space="preserve"> </v>
      </c>
      <c r="L503" s="13" t="str">
        <f t="shared" si="46"/>
        <v xml:space="preserve"> </v>
      </c>
      <c r="M503" s="13" t="str">
        <f t="shared" si="47"/>
        <v xml:space="preserve"> </v>
      </c>
    </row>
    <row r="504" spans="2:13">
      <c r="B504" s="10"/>
      <c r="I504" s="10" t="str">
        <f t="shared" si="43"/>
        <v xml:space="preserve"> </v>
      </c>
      <c r="J504" s="19" t="str">
        <f t="shared" si="44"/>
        <v xml:space="preserve"> </v>
      </c>
      <c r="K504" s="83" t="str">
        <f t="shared" si="45"/>
        <v xml:space="preserve"> </v>
      </c>
      <c r="L504" s="13" t="str">
        <f t="shared" si="46"/>
        <v xml:space="preserve"> </v>
      </c>
      <c r="M504" s="13" t="str">
        <f t="shared" si="47"/>
        <v xml:space="preserve"> </v>
      </c>
    </row>
    <row r="505" spans="2:13">
      <c r="B505" s="10"/>
      <c r="I505" s="10" t="str">
        <f t="shared" si="43"/>
        <v xml:space="preserve"> </v>
      </c>
      <c r="J505" s="19" t="str">
        <f t="shared" si="44"/>
        <v xml:space="preserve"> </v>
      </c>
      <c r="K505" s="83" t="str">
        <f t="shared" si="45"/>
        <v xml:space="preserve"> </v>
      </c>
      <c r="L505" s="13" t="str">
        <f t="shared" si="46"/>
        <v xml:space="preserve"> </v>
      </c>
      <c r="M505" s="13" t="str">
        <f t="shared" si="47"/>
        <v xml:space="preserve"> </v>
      </c>
    </row>
    <row r="506" spans="2:13">
      <c r="B506" s="10"/>
      <c r="I506" s="10" t="str">
        <f t="shared" si="43"/>
        <v xml:space="preserve"> </v>
      </c>
      <c r="J506" s="19" t="str">
        <f t="shared" si="44"/>
        <v xml:space="preserve"> </v>
      </c>
      <c r="K506" s="83" t="str">
        <f t="shared" si="45"/>
        <v xml:space="preserve"> </v>
      </c>
      <c r="L506" s="13" t="str">
        <f t="shared" si="46"/>
        <v xml:space="preserve"> </v>
      </c>
      <c r="M506" s="13" t="str">
        <f t="shared" si="47"/>
        <v xml:space="preserve"> </v>
      </c>
    </row>
    <row r="507" spans="2:13">
      <c r="B507" s="10"/>
      <c r="I507" s="10" t="str">
        <f t="shared" si="43"/>
        <v xml:space="preserve"> </v>
      </c>
      <c r="J507" s="19" t="str">
        <f t="shared" si="44"/>
        <v xml:space="preserve"> </v>
      </c>
      <c r="K507" s="83" t="str">
        <f t="shared" si="45"/>
        <v xml:space="preserve"> </v>
      </c>
      <c r="L507" s="13" t="str">
        <f t="shared" si="46"/>
        <v xml:space="preserve"> </v>
      </c>
      <c r="M507" s="13" t="str">
        <f t="shared" si="47"/>
        <v xml:space="preserve"> </v>
      </c>
    </row>
    <row r="508" spans="2:13">
      <c r="B508" s="10"/>
      <c r="I508" s="10" t="str">
        <f t="shared" si="43"/>
        <v xml:space="preserve"> </v>
      </c>
      <c r="J508" s="19" t="str">
        <f t="shared" si="44"/>
        <v xml:space="preserve"> </v>
      </c>
      <c r="K508" s="83" t="str">
        <f t="shared" si="45"/>
        <v xml:space="preserve"> </v>
      </c>
      <c r="L508" s="13" t="str">
        <f t="shared" si="46"/>
        <v xml:space="preserve"> </v>
      </c>
      <c r="M508" s="13" t="str">
        <f t="shared" si="47"/>
        <v xml:space="preserve"> </v>
      </c>
    </row>
    <row r="509" spans="2:13">
      <c r="B509" s="10"/>
      <c r="I509" s="10" t="str">
        <f t="shared" si="43"/>
        <v xml:space="preserve"> </v>
      </c>
      <c r="J509" s="19" t="str">
        <f t="shared" si="44"/>
        <v xml:space="preserve"> </v>
      </c>
      <c r="K509" s="83" t="str">
        <f t="shared" si="45"/>
        <v xml:space="preserve"> </v>
      </c>
      <c r="L509" s="13" t="str">
        <f t="shared" si="46"/>
        <v xml:space="preserve"> </v>
      </c>
      <c r="M509" s="13" t="str">
        <f t="shared" si="47"/>
        <v xml:space="preserve"> </v>
      </c>
    </row>
    <row r="510" spans="2:13">
      <c r="B510" s="10"/>
      <c r="I510" s="10" t="str">
        <f t="shared" si="43"/>
        <v xml:space="preserve"> </v>
      </c>
      <c r="J510" s="19" t="str">
        <f t="shared" si="44"/>
        <v xml:space="preserve"> </v>
      </c>
      <c r="K510" s="83" t="str">
        <f t="shared" si="45"/>
        <v xml:space="preserve"> </v>
      </c>
      <c r="L510" s="13" t="str">
        <f t="shared" si="46"/>
        <v xml:space="preserve"> </v>
      </c>
      <c r="M510" s="13" t="str">
        <f t="shared" si="47"/>
        <v xml:space="preserve"> </v>
      </c>
    </row>
    <row r="511" spans="2:13">
      <c r="B511" s="10"/>
      <c r="I511" s="10" t="str">
        <f t="shared" si="43"/>
        <v xml:space="preserve"> </v>
      </c>
      <c r="J511" s="19" t="str">
        <f t="shared" si="44"/>
        <v xml:space="preserve"> </v>
      </c>
      <c r="K511" s="83" t="str">
        <f t="shared" si="45"/>
        <v xml:space="preserve"> </v>
      </c>
      <c r="L511" s="13" t="str">
        <f t="shared" si="46"/>
        <v xml:space="preserve"> </v>
      </c>
      <c r="M511" s="13" t="str">
        <f t="shared" si="47"/>
        <v xml:space="preserve"> </v>
      </c>
    </row>
    <row r="512" spans="2:13">
      <c r="B512" s="10"/>
      <c r="I512" s="10" t="str">
        <f t="shared" si="43"/>
        <v xml:space="preserve"> </v>
      </c>
      <c r="J512" s="19" t="str">
        <f t="shared" si="44"/>
        <v xml:space="preserve"> </v>
      </c>
      <c r="K512" s="83" t="str">
        <f t="shared" si="45"/>
        <v xml:space="preserve"> </v>
      </c>
      <c r="L512" s="13" t="str">
        <f t="shared" si="46"/>
        <v xml:space="preserve"> </v>
      </c>
      <c r="M512" s="13" t="str">
        <f t="shared" si="47"/>
        <v xml:space="preserve"> </v>
      </c>
    </row>
    <row r="513" spans="2:13">
      <c r="B513" s="10"/>
      <c r="I513" s="10" t="str">
        <f t="shared" si="43"/>
        <v xml:space="preserve"> </v>
      </c>
      <c r="J513" s="19" t="str">
        <f t="shared" si="44"/>
        <v xml:space="preserve"> </v>
      </c>
      <c r="K513" s="83" t="str">
        <f t="shared" si="45"/>
        <v xml:space="preserve"> </v>
      </c>
      <c r="L513" s="13" t="str">
        <f t="shared" si="46"/>
        <v xml:space="preserve"> </v>
      </c>
      <c r="M513" s="13" t="str">
        <f t="shared" si="47"/>
        <v xml:space="preserve"> </v>
      </c>
    </row>
    <row r="514" spans="2:13">
      <c r="B514" s="10"/>
      <c r="I514" s="10" t="str">
        <f t="shared" ref="I514:I577" si="48">IF(ISBLANK(E514)," ",CONCATENATE(D514,E514))</f>
        <v xml:space="preserve"> </v>
      </c>
      <c r="J514" s="19" t="str">
        <f t="shared" ref="J514:J577" si="49">IF(ISBLANK(E514)," ",VLOOKUP(I514,id,2,FALSE))</f>
        <v xml:space="preserve"> </v>
      </c>
      <c r="K514" s="83" t="str">
        <f t="shared" ref="K514:K577" si="50">IF(ISBLANK(E514)," ",VLOOKUP(I514,id,3,FALSE))</f>
        <v xml:space="preserve"> </v>
      </c>
      <c r="L514" s="13" t="str">
        <f t="shared" ref="L514:L577" si="51">IF(ISBLANK(E514)," ",VLOOKUP(I514,id,4,FALSE))</f>
        <v xml:space="preserve"> </v>
      </c>
      <c r="M514" s="13" t="str">
        <f t="shared" si="47"/>
        <v xml:space="preserve"> </v>
      </c>
    </row>
    <row r="515" spans="2:13">
      <c r="B515" s="10"/>
      <c r="I515" s="10" t="str">
        <f t="shared" si="48"/>
        <v xml:space="preserve"> </v>
      </c>
      <c r="J515" s="19" t="str">
        <f t="shared" si="49"/>
        <v xml:space="preserve"> </v>
      </c>
      <c r="K515" s="83" t="str">
        <f t="shared" si="50"/>
        <v xml:space="preserve"> </v>
      </c>
      <c r="L515" s="13" t="str">
        <f t="shared" si="51"/>
        <v xml:space="preserve"> </v>
      </c>
      <c r="M515" s="13" t="str">
        <f t="shared" ref="M515:M578" si="52">IF(ISBLANK(E515)," ",VLOOKUP(I515,id,5,FALSE))</f>
        <v xml:space="preserve"> </v>
      </c>
    </row>
    <row r="516" spans="2:13">
      <c r="B516" s="10"/>
      <c r="I516" s="10" t="str">
        <f t="shared" si="48"/>
        <v xml:space="preserve"> </v>
      </c>
      <c r="J516" s="19" t="str">
        <f t="shared" si="49"/>
        <v xml:space="preserve"> </v>
      </c>
      <c r="K516" s="83" t="str">
        <f t="shared" si="50"/>
        <v xml:space="preserve"> </v>
      </c>
      <c r="L516" s="13" t="str">
        <f t="shared" si="51"/>
        <v xml:space="preserve"> </v>
      </c>
      <c r="M516" s="13" t="str">
        <f t="shared" si="52"/>
        <v xml:space="preserve"> </v>
      </c>
    </row>
    <row r="517" spans="2:13">
      <c r="B517" s="10"/>
      <c r="I517" s="10" t="str">
        <f t="shared" si="48"/>
        <v xml:space="preserve"> </v>
      </c>
      <c r="J517" s="19" t="str">
        <f t="shared" si="49"/>
        <v xml:space="preserve"> </v>
      </c>
      <c r="K517" s="83" t="str">
        <f t="shared" si="50"/>
        <v xml:space="preserve"> </v>
      </c>
      <c r="L517" s="13" t="str">
        <f t="shared" si="51"/>
        <v xml:space="preserve"> </v>
      </c>
      <c r="M517" s="13" t="str">
        <f t="shared" si="52"/>
        <v xml:space="preserve"> </v>
      </c>
    </row>
    <row r="518" spans="2:13">
      <c r="B518" s="10"/>
      <c r="I518" s="10" t="str">
        <f t="shared" si="48"/>
        <v xml:space="preserve"> </v>
      </c>
      <c r="J518" s="19" t="str">
        <f t="shared" si="49"/>
        <v xml:space="preserve"> </v>
      </c>
      <c r="K518" s="83" t="str">
        <f t="shared" si="50"/>
        <v xml:space="preserve"> </v>
      </c>
      <c r="L518" s="13" t="str">
        <f t="shared" si="51"/>
        <v xml:space="preserve"> </v>
      </c>
      <c r="M518" s="13" t="str">
        <f t="shared" si="52"/>
        <v xml:space="preserve"> </v>
      </c>
    </row>
    <row r="519" spans="2:13">
      <c r="B519" s="10"/>
      <c r="I519" s="10" t="str">
        <f t="shared" si="48"/>
        <v xml:space="preserve"> </v>
      </c>
      <c r="J519" s="19" t="str">
        <f t="shared" si="49"/>
        <v xml:space="preserve"> </v>
      </c>
      <c r="K519" s="83" t="str">
        <f t="shared" si="50"/>
        <v xml:space="preserve"> </v>
      </c>
      <c r="L519" s="13" t="str">
        <f t="shared" si="51"/>
        <v xml:space="preserve"> </v>
      </c>
      <c r="M519" s="13" t="str">
        <f t="shared" si="52"/>
        <v xml:space="preserve"> </v>
      </c>
    </row>
    <row r="520" spans="2:13">
      <c r="B520" s="10"/>
      <c r="I520" s="10" t="str">
        <f t="shared" si="48"/>
        <v xml:space="preserve"> </v>
      </c>
      <c r="J520" s="19" t="str">
        <f t="shared" si="49"/>
        <v xml:space="preserve"> </v>
      </c>
      <c r="K520" s="83" t="str">
        <f t="shared" si="50"/>
        <v xml:space="preserve"> </v>
      </c>
      <c r="L520" s="13" t="str">
        <f t="shared" si="51"/>
        <v xml:space="preserve"> </v>
      </c>
      <c r="M520" s="13" t="str">
        <f t="shared" si="52"/>
        <v xml:space="preserve"> </v>
      </c>
    </row>
    <row r="521" spans="2:13">
      <c r="I521" s="10" t="str">
        <f t="shared" si="48"/>
        <v xml:space="preserve"> </v>
      </c>
      <c r="J521" s="19" t="str">
        <f t="shared" si="49"/>
        <v xml:space="preserve"> </v>
      </c>
      <c r="K521" s="83" t="str">
        <f t="shared" si="50"/>
        <v xml:space="preserve"> </v>
      </c>
      <c r="L521" s="13" t="str">
        <f t="shared" si="51"/>
        <v xml:space="preserve"> </v>
      </c>
      <c r="M521" s="13" t="str">
        <f t="shared" si="52"/>
        <v xml:space="preserve"> </v>
      </c>
    </row>
    <row r="522" spans="2:13">
      <c r="I522" s="10" t="str">
        <f t="shared" si="48"/>
        <v xml:space="preserve"> </v>
      </c>
      <c r="J522" s="19" t="str">
        <f t="shared" si="49"/>
        <v xml:space="preserve"> </v>
      </c>
      <c r="K522" s="83" t="str">
        <f t="shared" si="50"/>
        <v xml:space="preserve"> </v>
      </c>
      <c r="L522" s="13" t="str">
        <f t="shared" si="51"/>
        <v xml:space="preserve"> </v>
      </c>
      <c r="M522" s="13" t="str">
        <f t="shared" si="52"/>
        <v xml:space="preserve"> </v>
      </c>
    </row>
    <row r="523" spans="2:13">
      <c r="I523" s="10" t="str">
        <f t="shared" si="48"/>
        <v xml:space="preserve"> </v>
      </c>
      <c r="J523" s="19" t="str">
        <f t="shared" si="49"/>
        <v xml:space="preserve"> </v>
      </c>
      <c r="K523" s="83" t="str">
        <f t="shared" si="50"/>
        <v xml:space="preserve"> </v>
      </c>
      <c r="L523" s="13" t="str">
        <f t="shared" si="51"/>
        <v xml:space="preserve"> </v>
      </c>
      <c r="M523" s="13" t="str">
        <f t="shared" si="52"/>
        <v xml:space="preserve"> </v>
      </c>
    </row>
    <row r="524" spans="2:13">
      <c r="I524" s="10" t="str">
        <f t="shared" si="48"/>
        <v xml:space="preserve"> </v>
      </c>
      <c r="J524" s="19" t="str">
        <f t="shared" si="49"/>
        <v xml:space="preserve"> </v>
      </c>
      <c r="K524" s="83" t="str">
        <f t="shared" si="50"/>
        <v xml:space="preserve"> </v>
      </c>
      <c r="L524" s="13" t="str">
        <f t="shared" si="51"/>
        <v xml:space="preserve"> </v>
      </c>
      <c r="M524" s="13" t="str">
        <f t="shared" si="52"/>
        <v xml:space="preserve"> </v>
      </c>
    </row>
    <row r="525" spans="2:13">
      <c r="I525" s="10" t="str">
        <f t="shared" si="48"/>
        <v xml:space="preserve"> </v>
      </c>
      <c r="J525" s="19" t="str">
        <f t="shared" si="49"/>
        <v xml:space="preserve"> </v>
      </c>
      <c r="K525" s="83" t="str">
        <f t="shared" si="50"/>
        <v xml:space="preserve"> </v>
      </c>
      <c r="L525" s="13" t="str">
        <f t="shared" si="51"/>
        <v xml:space="preserve"> </v>
      </c>
      <c r="M525" s="13" t="str">
        <f t="shared" si="52"/>
        <v xml:space="preserve"> </v>
      </c>
    </row>
    <row r="526" spans="2:13">
      <c r="I526" s="10" t="str">
        <f t="shared" si="48"/>
        <v xml:space="preserve"> </v>
      </c>
      <c r="J526" s="19" t="str">
        <f t="shared" si="49"/>
        <v xml:space="preserve"> </v>
      </c>
      <c r="K526" s="83" t="str">
        <f t="shared" si="50"/>
        <v xml:space="preserve"> </v>
      </c>
      <c r="L526" s="13" t="str">
        <f t="shared" si="51"/>
        <v xml:space="preserve"> </v>
      </c>
      <c r="M526" s="13" t="str">
        <f t="shared" si="52"/>
        <v xml:space="preserve"> </v>
      </c>
    </row>
    <row r="527" spans="2:13">
      <c r="I527" s="10" t="str">
        <f t="shared" si="48"/>
        <v xml:space="preserve"> </v>
      </c>
      <c r="J527" s="19" t="str">
        <f t="shared" si="49"/>
        <v xml:space="preserve"> </v>
      </c>
      <c r="K527" s="83" t="str">
        <f t="shared" si="50"/>
        <v xml:space="preserve"> </v>
      </c>
      <c r="L527" s="13" t="str">
        <f t="shared" si="51"/>
        <v xml:space="preserve"> </v>
      </c>
      <c r="M527" s="13" t="str">
        <f t="shared" si="52"/>
        <v xml:space="preserve"> </v>
      </c>
    </row>
    <row r="528" spans="2:13">
      <c r="I528" s="10" t="str">
        <f t="shared" si="48"/>
        <v xml:space="preserve"> </v>
      </c>
      <c r="J528" s="19" t="str">
        <f t="shared" si="49"/>
        <v xml:space="preserve"> </v>
      </c>
      <c r="K528" s="83" t="str">
        <f t="shared" si="50"/>
        <v xml:space="preserve"> </v>
      </c>
      <c r="L528" s="13" t="str">
        <f t="shared" si="51"/>
        <v xml:space="preserve"> </v>
      </c>
      <c r="M528" s="13" t="str">
        <f t="shared" si="52"/>
        <v xml:space="preserve"> </v>
      </c>
    </row>
    <row r="529" spans="9:13">
      <c r="I529" s="10" t="str">
        <f t="shared" si="48"/>
        <v xml:space="preserve"> </v>
      </c>
      <c r="J529" s="19" t="str">
        <f t="shared" si="49"/>
        <v xml:space="preserve"> </v>
      </c>
      <c r="K529" s="83" t="str">
        <f t="shared" si="50"/>
        <v xml:space="preserve"> </v>
      </c>
      <c r="L529" s="13" t="str">
        <f t="shared" si="51"/>
        <v xml:space="preserve"> </v>
      </c>
      <c r="M529" s="13" t="str">
        <f t="shared" si="52"/>
        <v xml:space="preserve"> </v>
      </c>
    </row>
    <row r="530" spans="9:13">
      <c r="I530" s="10" t="str">
        <f t="shared" si="48"/>
        <v xml:space="preserve"> </v>
      </c>
      <c r="J530" s="19" t="str">
        <f t="shared" si="49"/>
        <v xml:space="preserve"> </v>
      </c>
      <c r="K530" s="83" t="str">
        <f t="shared" si="50"/>
        <v xml:space="preserve"> </v>
      </c>
      <c r="L530" s="13" t="str">
        <f t="shared" si="51"/>
        <v xml:space="preserve"> </v>
      </c>
      <c r="M530" s="13" t="str">
        <f t="shared" si="52"/>
        <v xml:space="preserve"> </v>
      </c>
    </row>
    <row r="531" spans="9:13">
      <c r="I531" s="10" t="str">
        <f t="shared" si="48"/>
        <v xml:space="preserve"> </v>
      </c>
      <c r="J531" s="19" t="str">
        <f t="shared" si="49"/>
        <v xml:space="preserve"> </v>
      </c>
      <c r="K531" s="83" t="str">
        <f t="shared" si="50"/>
        <v xml:space="preserve"> </v>
      </c>
      <c r="L531" s="13" t="str">
        <f t="shared" si="51"/>
        <v xml:space="preserve"> </v>
      </c>
      <c r="M531" s="13" t="str">
        <f t="shared" si="52"/>
        <v xml:space="preserve"> </v>
      </c>
    </row>
    <row r="532" spans="9:13">
      <c r="I532" s="10" t="str">
        <f t="shared" si="48"/>
        <v xml:space="preserve"> </v>
      </c>
      <c r="J532" s="19" t="str">
        <f t="shared" si="49"/>
        <v xml:space="preserve"> </v>
      </c>
      <c r="K532" s="83" t="str">
        <f t="shared" si="50"/>
        <v xml:space="preserve"> </v>
      </c>
      <c r="L532" s="13" t="str">
        <f t="shared" si="51"/>
        <v xml:space="preserve"> </v>
      </c>
      <c r="M532" s="13" t="str">
        <f t="shared" si="52"/>
        <v xml:space="preserve"> </v>
      </c>
    </row>
    <row r="533" spans="9:13">
      <c r="I533" s="10" t="str">
        <f t="shared" si="48"/>
        <v xml:space="preserve"> </v>
      </c>
      <c r="J533" s="19" t="str">
        <f t="shared" si="49"/>
        <v xml:space="preserve"> </v>
      </c>
      <c r="K533" s="83" t="str">
        <f t="shared" si="50"/>
        <v xml:space="preserve"> </v>
      </c>
      <c r="L533" s="13" t="str">
        <f t="shared" si="51"/>
        <v xml:space="preserve"> </v>
      </c>
      <c r="M533" s="13" t="str">
        <f t="shared" si="52"/>
        <v xml:space="preserve"> </v>
      </c>
    </row>
    <row r="534" spans="9:13">
      <c r="I534" s="10" t="str">
        <f t="shared" si="48"/>
        <v xml:space="preserve"> </v>
      </c>
      <c r="J534" s="19" t="str">
        <f t="shared" si="49"/>
        <v xml:space="preserve"> </v>
      </c>
      <c r="K534" s="83" t="str">
        <f t="shared" si="50"/>
        <v xml:space="preserve"> </v>
      </c>
      <c r="L534" s="13" t="str">
        <f t="shared" si="51"/>
        <v xml:space="preserve"> </v>
      </c>
      <c r="M534" s="13" t="str">
        <f t="shared" si="52"/>
        <v xml:space="preserve"> </v>
      </c>
    </row>
    <row r="535" spans="9:13">
      <c r="I535" s="10" t="str">
        <f t="shared" si="48"/>
        <v xml:space="preserve"> </v>
      </c>
      <c r="J535" s="19" t="str">
        <f t="shared" si="49"/>
        <v xml:space="preserve"> </v>
      </c>
      <c r="K535" s="83" t="str">
        <f t="shared" si="50"/>
        <v xml:space="preserve"> </v>
      </c>
      <c r="L535" s="13" t="str">
        <f t="shared" si="51"/>
        <v xml:space="preserve"> </v>
      </c>
      <c r="M535" s="13" t="str">
        <f t="shared" si="52"/>
        <v xml:space="preserve"> </v>
      </c>
    </row>
    <row r="536" spans="9:13">
      <c r="I536" s="10" t="str">
        <f t="shared" si="48"/>
        <v xml:space="preserve"> </v>
      </c>
      <c r="J536" s="19" t="str">
        <f t="shared" si="49"/>
        <v xml:space="preserve"> </v>
      </c>
      <c r="K536" s="83" t="str">
        <f t="shared" si="50"/>
        <v xml:space="preserve"> </v>
      </c>
      <c r="L536" s="13" t="str">
        <f t="shared" si="51"/>
        <v xml:space="preserve"> </v>
      </c>
      <c r="M536" s="13" t="str">
        <f t="shared" si="52"/>
        <v xml:space="preserve"> </v>
      </c>
    </row>
    <row r="537" spans="9:13">
      <c r="I537" s="10" t="str">
        <f t="shared" si="48"/>
        <v xml:space="preserve"> </v>
      </c>
      <c r="J537" s="19" t="str">
        <f t="shared" si="49"/>
        <v xml:space="preserve"> </v>
      </c>
      <c r="K537" s="83" t="str">
        <f t="shared" si="50"/>
        <v xml:space="preserve"> </v>
      </c>
      <c r="L537" s="13" t="str">
        <f t="shared" si="51"/>
        <v xml:space="preserve"> </v>
      </c>
      <c r="M537" s="13" t="str">
        <f t="shared" si="52"/>
        <v xml:space="preserve"> </v>
      </c>
    </row>
    <row r="538" spans="9:13">
      <c r="I538" s="10" t="str">
        <f t="shared" si="48"/>
        <v xml:space="preserve"> </v>
      </c>
      <c r="J538" s="19" t="str">
        <f t="shared" si="49"/>
        <v xml:space="preserve"> </v>
      </c>
      <c r="K538" s="83" t="str">
        <f t="shared" si="50"/>
        <v xml:space="preserve"> </v>
      </c>
      <c r="L538" s="13" t="str">
        <f t="shared" si="51"/>
        <v xml:space="preserve"> </v>
      </c>
      <c r="M538" s="13" t="str">
        <f t="shared" si="52"/>
        <v xml:space="preserve"> </v>
      </c>
    </row>
    <row r="539" spans="9:13">
      <c r="I539" s="10" t="str">
        <f t="shared" si="48"/>
        <v xml:space="preserve"> </v>
      </c>
      <c r="J539" s="19" t="str">
        <f t="shared" si="49"/>
        <v xml:space="preserve"> </v>
      </c>
      <c r="K539" s="83" t="str">
        <f t="shared" si="50"/>
        <v xml:space="preserve"> </v>
      </c>
      <c r="L539" s="13" t="str">
        <f t="shared" si="51"/>
        <v xml:space="preserve"> </v>
      </c>
      <c r="M539" s="13" t="str">
        <f t="shared" si="52"/>
        <v xml:space="preserve"> </v>
      </c>
    </row>
    <row r="540" spans="9:13">
      <c r="I540" s="10" t="str">
        <f t="shared" si="48"/>
        <v xml:space="preserve"> </v>
      </c>
      <c r="J540" s="19" t="str">
        <f t="shared" si="49"/>
        <v xml:space="preserve"> </v>
      </c>
      <c r="K540" s="83" t="str">
        <f t="shared" si="50"/>
        <v xml:space="preserve"> </v>
      </c>
      <c r="L540" s="13" t="str">
        <f t="shared" si="51"/>
        <v xml:space="preserve"> </v>
      </c>
      <c r="M540" s="13" t="str">
        <f t="shared" si="52"/>
        <v xml:space="preserve"> </v>
      </c>
    </row>
    <row r="541" spans="9:13">
      <c r="I541" s="10" t="str">
        <f t="shared" si="48"/>
        <v xml:space="preserve"> </v>
      </c>
      <c r="J541" s="19" t="str">
        <f t="shared" si="49"/>
        <v xml:space="preserve"> </v>
      </c>
      <c r="K541" s="83" t="str">
        <f t="shared" si="50"/>
        <v xml:space="preserve"> </v>
      </c>
      <c r="L541" s="13" t="str">
        <f t="shared" si="51"/>
        <v xml:space="preserve"> </v>
      </c>
      <c r="M541" s="13" t="str">
        <f t="shared" si="52"/>
        <v xml:space="preserve"> </v>
      </c>
    </row>
    <row r="542" spans="9:13">
      <c r="I542" s="10" t="str">
        <f t="shared" si="48"/>
        <v xml:space="preserve"> </v>
      </c>
      <c r="J542" s="19" t="str">
        <f t="shared" si="49"/>
        <v xml:space="preserve"> </v>
      </c>
      <c r="K542" s="83" t="str">
        <f t="shared" si="50"/>
        <v xml:space="preserve"> </v>
      </c>
      <c r="L542" s="13" t="str">
        <f t="shared" si="51"/>
        <v xml:space="preserve"> </v>
      </c>
      <c r="M542" s="13" t="str">
        <f t="shared" si="52"/>
        <v xml:space="preserve"> </v>
      </c>
    </row>
    <row r="543" spans="9:13">
      <c r="I543" s="10" t="str">
        <f t="shared" si="48"/>
        <v xml:space="preserve"> </v>
      </c>
      <c r="J543" s="19" t="str">
        <f t="shared" si="49"/>
        <v xml:space="preserve"> </v>
      </c>
      <c r="K543" s="83" t="str">
        <f t="shared" si="50"/>
        <v xml:space="preserve"> </v>
      </c>
      <c r="L543" s="13" t="str">
        <f t="shared" si="51"/>
        <v xml:space="preserve"> </v>
      </c>
      <c r="M543" s="13" t="str">
        <f t="shared" si="52"/>
        <v xml:space="preserve"> </v>
      </c>
    </row>
    <row r="544" spans="9:13">
      <c r="I544" s="10" t="str">
        <f t="shared" si="48"/>
        <v xml:space="preserve"> </v>
      </c>
      <c r="J544" s="19" t="str">
        <f t="shared" si="49"/>
        <v xml:space="preserve"> </v>
      </c>
      <c r="K544" s="83" t="str">
        <f t="shared" si="50"/>
        <v xml:space="preserve"> </v>
      </c>
      <c r="L544" s="13" t="str">
        <f t="shared" si="51"/>
        <v xml:space="preserve"> </v>
      </c>
      <c r="M544" s="13" t="str">
        <f t="shared" si="52"/>
        <v xml:space="preserve"> </v>
      </c>
    </row>
    <row r="545" spans="9:13">
      <c r="I545" s="10" t="str">
        <f t="shared" si="48"/>
        <v xml:space="preserve"> </v>
      </c>
      <c r="J545" s="19" t="str">
        <f t="shared" si="49"/>
        <v xml:space="preserve"> </v>
      </c>
      <c r="K545" s="83" t="str">
        <f t="shared" si="50"/>
        <v xml:space="preserve"> </v>
      </c>
      <c r="L545" s="13" t="str">
        <f t="shared" si="51"/>
        <v xml:space="preserve"> </v>
      </c>
      <c r="M545" s="13" t="str">
        <f t="shared" si="52"/>
        <v xml:space="preserve"> </v>
      </c>
    </row>
    <row r="546" spans="9:13">
      <c r="I546" s="10" t="str">
        <f t="shared" si="48"/>
        <v xml:space="preserve"> </v>
      </c>
      <c r="J546" s="19" t="str">
        <f t="shared" si="49"/>
        <v xml:space="preserve"> </v>
      </c>
      <c r="K546" s="83" t="str">
        <f t="shared" si="50"/>
        <v xml:space="preserve"> </v>
      </c>
      <c r="L546" s="13" t="str">
        <f t="shared" si="51"/>
        <v xml:space="preserve"> </v>
      </c>
      <c r="M546" s="13" t="str">
        <f t="shared" si="52"/>
        <v xml:space="preserve"> </v>
      </c>
    </row>
    <row r="547" spans="9:13">
      <c r="I547" s="10" t="str">
        <f t="shared" si="48"/>
        <v xml:space="preserve"> </v>
      </c>
      <c r="J547" s="19" t="str">
        <f t="shared" si="49"/>
        <v xml:space="preserve"> </v>
      </c>
      <c r="K547" s="83" t="str">
        <f t="shared" si="50"/>
        <v xml:space="preserve"> </v>
      </c>
      <c r="L547" s="13" t="str">
        <f t="shared" si="51"/>
        <v xml:space="preserve"> </v>
      </c>
      <c r="M547" s="13" t="str">
        <f t="shared" si="52"/>
        <v xml:space="preserve"> </v>
      </c>
    </row>
    <row r="548" spans="9:13">
      <c r="I548" s="10" t="str">
        <f t="shared" si="48"/>
        <v xml:space="preserve"> </v>
      </c>
      <c r="J548" s="19" t="str">
        <f t="shared" si="49"/>
        <v xml:space="preserve"> </v>
      </c>
      <c r="K548" s="83" t="str">
        <f t="shared" si="50"/>
        <v xml:space="preserve"> </v>
      </c>
      <c r="L548" s="13" t="str">
        <f t="shared" si="51"/>
        <v xml:space="preserve"> </v>
      </c>
      <c r="M548" s="13" t="str">
        <f t="shared" si="52"/>
        <v xml:space="preserve"> </v>
      </c>
    </row>
    <row r="549" spans="9:13">
      <c r="I549" s="10" t="str">
        <f t="shared" si="48"/>
        <v xml:space="preserve"> </v>
      </c>
      <c r="J549" s="19" t="str">
        <f t="shared" si="49"/>
        <v xml:space="preserve"> </v>
      </c>
      <c r="K549" s="83" t="str">
        <f t="shared" si="50"/>
        <v xml:space="preserve"> </v>
      </c>
      <c r="L549" s="13" t="str">
        <f t="shared" si="51"/>
        <v xml:space="preserve"> </v>
      </c>
      <c r="M549" s="13" t="str">
        <f t="shared" si="52"/>
        <v xml:space="preserve"> </v>
      </c>
    </row>
    <row r="550" spans="9:13">
      <c r="I550" s="10" t="str">
        <f t="shared" si="48"/>
        <v xml:space="preserve"> </v>
      </c>
      <c r="J550" s="19" t="str">
        <f t="shared" si="49"/>
        <v xml:space="preserve"> </v>
      </c>
      <c r="K550" s="83" t="str">
        <f t="shared" si="50"/>
        <v xml:space="preserve"> </v>
      </c>
      <c r="L550" s="13" t="str">
        <f t="shared" si="51"/>
        <v xml:space="preserve"> </v>
      </c>
      <c r="M550" s="13" t="str">
        <f t="shared" si="52"/>
        <v xml:space="preserve"> </v>
      </c>
    </row>
    <row r="551" spans="9:13">
      <c r="I551" s="10" t="str">
        <f t="shared" si="48"/>
        <v xml:space="preserve"> </v>
      </c>
      <c r="J551" s="19" t="str">
        <f t="shared" si="49"/>
        <v xml:space="preserve"> </v>
      </c>
      <c r="K551" s="83" t="str">
        <f t="shared" si="50"/>
        <v xml:space="preserve"> </v>
      </c>
      <c r="L551" s="13" t="str">
        <f t="shared" si="51"/>
        <v xml:space="preserve"> </v>
      </c>
      <c r="M551" s="13" t="str">
        <f t="shared" si="52"/>
        <v xml:space="preserve"> </v>
      </c>
    </row>
    <row r="552" spans="9:13">
      <c r="I552" s="10" t="str">
        <f t="shared" si="48"/>
        <v xml:space="preserve"> </v>
      </c>
      <c r="J552" s="19" t="str">
        <f t="shared" si="49"/>
        <v xml:space="preserve"> </v>
      </c>
      <c r="K552" s="83" t="str">
        <f t="shared" si="50"/>
        <v xml:space="preserve"> </v>
      </c>
      <c r="L552" s="13" t="str">
        <f t="shared" si="51"/>
        <v xml:space="preserve"> </v>
      </c>
      <c r="M552" s="13" t="str">
        <f t="shared" si="52"/>
        <v xml:space="preserve"> </v>
      </c>
    </row>
    <row r="553" spans="9:13">
      <c r="I553" s="10" t="str">
        <f t="shared" si="48"/>
        <v xml:space="preserve"> </v>
      </c>
      <c r="J553" s="19" t="str">
        <f t="shared" si="49"/>
        <v xml:space="preserve"> </v>
      </c>
      <c r="K553" s="83" t="str">
        <f t="shared" si="50"/>
        <v xml:space="preserve"> </v>
      </c>
      <c r="L553" s="13" t="str">
        <f t="shared" si="51"/>
        <v xml:space="preserve"> </v>
      </c>
      <c r="M553" s="13" t="str">
        <f t="shared" si="52"/>
        <v xml:space="preserve"> </v>
      </c>
    </row>
    <row r="554" spans="9:13">
      <c r="I554" s="10" t="str">
        <f t="shared" si="48"/>
        <v xml:space="preserve"> </v>
      </c>
      <c r="J554" s="19" t="str">
        <f t="shared" si="49"/>
        <v xml:space="preserve"> </v>
      </c>
      <c r="K554" s="83" t="str">
        <f t="shared" si="50"/>
        <v xml:space="preserve"> </v>
      </c>
      <c r="L554" s="13" t="str">
        <f t="shared" si="51"/>
        <v xml:space="preserve"> </v>
      </c>
      <c r="M554" s="13" t="str">
        <f t="shared" si="52"/>
        <v xml:space="preserve"> </v>
      </c>
    </row>
    <row r="555" spans="9:13">
      <c r="I555" s="10" t="str">
        <f t="shared" si="48"/>
        <v xml:space="preserve"> </v>
      </c>
      <c r="J555" s="19" t="str">
        <f t="shared" si="49"/>
        <v xml:space="preserve"> </v>
      </c>
      <c r="K555" s="83" t="str">
        <f t="shared" si="50"/>
        <v xml:space="preserve"> </v>
      </c>
      <c r="L555" s="13" t="str">
        <f t="shared" si="51"/>
        <v xml:space="preserve"> </v>
      </c>
      <c r="M555" s="13" t="str">
        <f t="shared" si="52"/>
        <v xml:space="preserve"> </v>
      </c>
    </row>
    <row r="556" spans="9:13">
      <c r="I556" s="10" t="str">
        <f t="shared" si="48"/>
        <v xml:space="preserve"> </v>
      </c>
      <c r="J556" s="19" t="str">
        <f t="shared" si="49"/>
        <v xml:space="preserve"> </v>
      </c>
      <c r="K556" s="83" t="str">
        <f t="shared" si="50"/>
        <v xml:space="preserve"> </v>
      </c>
      <c r="L556" s="13" t="str">
        <f t="shared" si="51"/>
        <v xml:space="preserve"> </v>
      </c>
      <c r="M556" s="13" t="str">
        <f t="shared" si="52"/>
        <v xml:space="preserve"> </v>
      </c>
    </row>
    <row r="557" spans="9:13">
      <c r="I557" s="10" t="str">
        <f t="shared" si="48"/>
        <v xml:space="preserve"> </v>
      </c>
      <c r="J557" s="19" t="str">
        <f t="shared" si="49"/>
        <v xml:space="preserve"> </v>
      </c>
      <c r="K557" s="83" t="str">
        <f t="shared" si="50"/>
        <v xml:space="preserve"> </v>
      </c>
      <c r="L557" s="13" t="str">
        <f t="shared" si="51"/>
        <v xml:space="preserve"> </v>
      </c>
      <c r="M557" s="13" t="str">
        <f t="shared" si="52"/>
        <v xml:space="preserve"> </v>
      </c>
    </row>
    <row r="558" spans="9:13">
      <c r="I558" s="10" t="str">
        <f t="shared" si="48"/>
        <v xml:space="preserve"> </v>
      </c>
      <c r="J558" s="19" t="str">
        <f t="shared" si="49"/>
        <v xml:space="preserve"> </v>
      </c>
      <c r="K558" s="83" t="str">
        <f t="shared" si="50"/>
        <v xml:space="preserve"> </v>
      </c>
      <c r="L558" s="13" t="str">
        <f t="shared" si="51"/>
        <v xml:space="preserve"> </v>
      </c>
      <c r="M558" s="13" t="str">
        <f t="shared" si="52"/>
        <v xml:space="preserve"> </v>
      </c>
    </row>
    <row r="559" spans="9:13">
      <c r="I559" s="10" t="str">
        <f t="shared" si="48"/>
        <v xml:space="preserve"> </v>
      </c>
      <c r="J559" s="19" t="str">
        <f t="shared" si="49"/>
        <v xml:space="preserve"> </v>
      </c>
      <c r="K559" s="83" t="str">
        <f t="shared" si="50"/>
        <v xml:space="preserve"> </v>
      </c>
      <c r="L559" s="13" t="str">
        <f t="shared" si="51"/>
        <v xml:space="preserve"> </v>
      </c>
      <c r="M559" s="13" t="str">
        <f t="shared" si="52"/>
        <v xml:space="preserve"> </v>
      </c>
    </row>
    <row r="560" spans="9:13">
      <c r="I560" s="10" t="str">
        <f t="shared" si="48"/>
        <v xml:space="preserve"> </v>
      </c>
      <c r="J560" s="19" t="str">
        <f t="shared" si="49"/>
        <v xml:space="preserve"> </v>
      </c>
      <c r="K560" s="83" t="str">
        <f t="shared" si="50"/>
        <v xml:space="preserve"> </v>
      </c>
      <c r="L560" s="13" t="str">
        <f t="shared" si="51"/>
        <v xml:space="preserve"> </v>
      </c>
      <c r="M560" s="13" t="str">
        <f t="shared" si="52"/>
        <v xml:space="preserve"> </v>
      </c>
    </row>
    <row r="561" spans="9:13">
      <c r="I561" s="10" t="str">
        <f t="shared" si="48"/>
        <v xml:space="preserve"> </v>
      </c>
      <c r="J561" s="19" t="str">
        <f t="shared" si="49"/>
        <v xml:space="preserve"> </v>
      </c>
      <c r="K561" s="83" t="str">
        <f t="shared" si="50"/>
        <v xml:space="preserve"> </v>
      </c>
      <c r="L561" s="13" t="str">
        <f t="shared" si="51"/>
        <v xml:space="preserve"> </v>
      </c>
      <c r="M561" s="13" t="str">
        <f t="shared" si="52"/>
        <v xml:space="preserve"> </v>
      </c>
    </row>
    <row r="562" spans="9:13">
      <c r="I562" s="10" t="str">
        <f t="shared" si="48"/>
        <v xml:space="preserve"> </v>
      </c>
      <c r="J562" s="19" t="str">
        <f t="shared" si="49"/>
        <v xml:space="preserve"> </v>
      </c>
      <c r="K562" s="83" t="str">
        <f t="shared" si="50"/>
        <v xml:space="preserve"> </v>
      </c>
      <c r="L562" s="13" t="str">
        <f t="shared" si="51"/>
        <v xml:space="preserve"> </v>
      </c>
      <c r="M562" s="13" t="str">
        <f t="shared" si="52"/>
        <v xml:space="preserve"> </v>
      </c>
    </row>
    <row r="563" spans="9:13">
      <c r="I563" s="10" t="str">
        <f t="shared" si="48"/>
        <v xml:space="preserve"> </v>
      </c>
      <c r="J563" s="19" t="str">
        <f t="shared" si="49"/>
        <v xml:space="preserve"> </v>
      </c>
      <c r="K563" s="83" t="str">
        <f t="shared" si="50"/>
        <v xml:space="preserve"> </v>
      </c>
      <c r="L563" s="13" t="str">
        <f t="shared" si="51"/>
        <v xml:space="preserve"> </v>
      </c>
      <c r="M563" s="13" t="str">
        <f t="shared" si="52"/>
        <v xml:space="preserve"> </v>
      </c>
    </row>
    <row r="564" spans="9:13">
      <c r="I564" s="10" t="str">
        <f t="shared" si="48"/>
        <v xml:space="preserve"> </v>
      </c>
      <c r="J564" s="19" t="str">
        <f t="shared" si="49"/>
        <v xml:space="preserve"> </v>
      </c>
      <c r="K564" s="83" t="str">
        <f t="shared" si="50"/>
        <v xml:space="preserve"> </v>
      </c>
      <c r="L564" s="13" t="str">
        <f t="shared" si="51"/>
        <v xml:space="preserve"> </v>
      </c>
      <c r="M564" s="13" t="str">
        <f t="shared" si="52"/>
        <v xml:space="preserve"> </v>
      </c>
    </row>
    <row r="565" spans="9:13">
      <c r="I565" s="10" t="str">
        <f t="shared" si="48"/>
        <v xml:space="preserve"> </v>
      </c>
      <c r="J565" s="19" t="str">
        <f t="shared" si="49"/>
        <v xml:space="preserve"> </v>
      </c>
      <c r="K565" s="83" t="str">
        <f t="shared" si="50"/>
        <v xml:space="preserve"> </v>
      </c>
      <c r="L565" s="13" t="str">
        <f t="shared" si="51"/>
        <v xml:space="preserve"> </v>
      </c>
      <c r="M565" s="13" t="str">
        <f t="shared" si="52"/>
        <v xml:space="preserve"> </v>
      </c>
    </row>
    <row r="566" spans="9:13">
      <c r="I566" s="10" t="str">
        <f t="shared" si="48"/>
        <v xml:space="preserve"> </v>
      </c>
      <c r="J566" s="19" t="str">
        <f t="shared" si="49"/>
        <v xml:space="preserve"> </v>
      </c>
      <c r="K566" s="83" t="str">
        <f t="shared" si="50"/>
        <v xml:space="preserve"> </v>
      </c>
      <c r="L566" s="13" t="str">
        <f t="shared" si="51"/>
        <v xml:space="preserve"> </v>
      </c>
      <c r="M566" s="13" t="str">
        <f t="shared" si="52"/>
        <v xml:space="preserve"> </v>
      </c>
    </row>
    <row r="567" spans="9:13">
      <c r="I567" s="10" t="str">
        <f t="shared" si="48"/>
        <v xml:space="preserve"> </v>
      </c>
      <c r="J567" s="19" t="str">
        <f t="shared" si="49"/>
        <v xml:space="preserve"> </v>
      </c>
      <c r="K567" s="83" t="str">
        <f t="shared" si="50"/>
        <v xml:space="preserve"> </v>
      </c>
      <c r="L567" s="13" t="str">
        <f t="shared" si="51"/>
        <v xml:space="preserve"> </v>
      </c>
      <c r="M567" s="13" t="str">
        <f t="shared" si="52"/>
        <v xml:space="preserve"> </v>
      </c>
    </row>
    <row r="568" spans="9:13">
      <c r="I568" s="10" t="str">
        <f t="shared" si="48"/>
        <v xml:space="preserve"> </v>
      </c>
      <c r="J568" s="19" t="str">
        <f t="shared" si="49"/>
        <v xml:space="preserve"> </v>
      </c>
      <c r="K568" s="83" t="str">
        <f t="shared" si="50"/>
        <v xml:space="preserve"> </v>
      </c>
      <c r="L568" s="13" t="str">
        <f t="shared" si="51"/>
        <v xml:space="preserve"> </v>
      </c>
      <c r="M568" s="13" t="str">
        <f t="shared" si="52"/>
        <v xml:space="preserve"> </v>
      </c>
    </row>
    <row r="569" spans="9:13">
      <c r="I569" s="10" t="str">
        <f t="shared" si="48"/>
        <v xml:space="preserve"> </v>
      </c>
      <c r="J569" s="19" t="str">
        <f t="shared" si="49"/>
        <v xml:space="preserve"> </v>
      </c>
      <c r="K569" s="83" t="str">
        <f t="shared" si="50"/>
        <v xml:space="preserve"> </v>
      </c>
      <c r="L569" s="13" t="str">
        <f t="shared" si="51"/>
        <v xml:space="preserve"> </v>
      </c>
      <c r="M569" s="13" t="str">
        <f t="shared" si="52"/>
        <v xml:space="preserve"> </v>
      </c>
    </row>
    <row r="570" spans="9:13">
      <c r="I570" s="10" t="str">
        <f t="shared" si="48"/>
        <v xml:space="preserve"> </v>
      </c>
      <c r="J570" s="19" t="str">
        <f t="shared" si="49"/>
        <v xml:space="preserve"> </v>
      </c>
      <c r="K570" s="83" t="str">
        <f t="shared" si="50"/>
        <v xml:space="preserve"> </v>
      </c>
      <c r="L570" s="13" t="str">
        <f t="shared" si="51"/>
        <v xml:space="preserve"> </v>
      </c>
      <c r="M570" s="13" t="str">
        <f t="shared" si="52"/>
        <v xml:space="preserve"> </v>
      </c>
    </row>
    <row r="571" spans="9:13">
      <c r="I571" s="10" t="str">
        <f t="shared" si="48"/>
        <v xml:space="preserve"> </v>
      </c>
      <c r="J571" s="19" t="str">
        <f t="shared" si="49"/>
        <v xml:space="preserve"> </v>
      </c>
      <c r="K571" s="83" t="str">
        <f t="shared" si="50"/>
        <v xml:space="preserve"> </v>
      </c>
      <c r="L571" s="13" t="str">
        <f t="shared" si="51"/>
        <v xml:space="preserve"> </v>
      </c>
      <c r="M571" s="13" t="str">
        <f t="shared" si="52"/>
        <v xml:space="preserve"> </v>
      </c>
    </row>
    <row r="572" spans="9:13">
      <c r="I572" s="10" t="str">
        <f t="shared" si="48"/>
        <v xml:space="preserve"> </v>
      </c>
      <c r="J572" s="19" t="str">
        <f t="shared" si="49"/>
        <v xml:space="preserve"> </v>
      </c>
      <c r="K572" s="83" t="str">
        <f t="shared" si="50"/>
        <v xml:space="preserve"> </v>
      </c>
      <c r="L572" s="13" t="str">
        <f t="shared" si="51"/>
        <v xml:space="preserve"> </v>
      </c>
      <c r="M572" s="13" t="str">
        <f t="shared" si="52"/>
        <v xml:space="preserve"> </v>
      </c>
    </row>
    <row r="573" spans="9:13">
      <c r="I573" s="10" t="str">
        <f t="shared" si="48"/>
        <v xml:space="preserve"> </v>
      </c>
      <c r="J573" s="19" t="str">
        <f t="shared" si="49"/>
        <v xml:space="preserve"> </v>
      </c>
      <c r="K573" s="83" t="str">
        <f t="shared" si="50"/>
        <v xml:space="preserve"> </v>
      </c>
      <c r="L573" s="13" t="str">
        <f t="shared" si="51"/>
        <v xml:space="preserve"> </v>
      </c>
      <c r="M573" s="13" t="str">
        <f t="shared" si="52"/>
        <v xml:space="preserve"> </v>
      </c>
    </row>
    <row r="574" spans="9:13">
      <c r="I574" s="10" t="str">
        <f t="shared" si="48"/>
        <v xml:space="preserve"> </v>
      </c>
      <c r="J574" s="19" t="str">
        <f t="shared" si="49"/>
        <v xml:space="preserve"> </v>
      </c>
      <c r="K574" s="83" t="str">
        <f t="shared" si="50"/>
        <v xml:space="preserve"> </v>
      </c>
      <c r="L574" s="13" t="str">
        <f t="shared" si="51"/>
        <v xml:space="preserve"> </v>
      </c>
      <c r="M574" s="13" t="str">
        <f t="shared" si="52"/>
        <v xml:space="preserve"> </v>
      </c>
    </row>
    <row r="575" spans="9:13">
      <c r="I575" s="10" t="str">
        <f t="shared" si="48"/>
        <v xml:space="preserve"> </v>
      </c>
      <c r="J575" s="19" t="str">
        <f t="shared" si="49"/>
        <v xml:space="preserve"> </v>
      </c>
      <c r="K575" s="83" t="str">
        <f t="shared" si="50"/>
        <v xml:space="preserve"> </v>
      </c>
      <c r="L575" s="13" t="str">
        <f t="shared" si="51"/>
        <v xml:space="preserve"> </v>
      </c>
      <c r="M575" s="13" t="str">
        <f t="shared" si="52"/>
        <v xml:space="preserve"> </v>
      </c>
    </row>
    <row r="576" spans="9:13">
      <c r="I576" s="10" t="str">
        <f t="shared" si="48"/>
        <v xml:space="preserve"> </v>
      </c>
      <c r="J576" s="19" t="str">
        <f t="shared" si="49"/>
        <v xml:space="preserve"> </v>
      </c>
      <c r="K576" s="83" t="str">
        <f t="shared" si="50"/>
        <v xml:space="preserve"> </v>
      </c>
      <c r="L576" s="13" t="str">
        <f t="shared" si="51"/>
        <v xml:space="preserve"> </v>
      </c>
      <c r="M576" s="13" t="str">
        <f t="shared" si="52"/>
        <v xml:space="preserve"> </v>
      </c>
    </row>
    <row r="577" spans="9:13">
      <c r="I577" s="10" t="str">
        <f t="shared" si="48"/>
        <v xml:space="preserve"> </v>
      </c>
      <c r="J577" s="19" t="str">
        <f t="shared" si="49"/>
        <v xml:space="preserve"> </v>
      </c>
      <c r="K577" s="83" t="str">
        <f t="shared" si="50"/>
        <v xml:space="preserve"> </v>
      </c>
      <c r="L577" s="13" t="str">
        <f t="shared" si="51"/>
        <v xml:space="preserve"> </v>
      </c>
      <c r="M577" s="13" t="str">
        <f t="shared" si="52"/>
        <v xml:space="preserve"> </v>
      </c>
    </row>
    <row r="578" spans="9:13">
      <c r="I578" s="10" t="str">
        <f t="shared" ref="I578:I641" si="53">IF(ISBLANK(E578)," ",CONCATENATE(D578,E578))</f>
        <v xml:space="preserve"> </v>
      </c>
      <c r="J578" s="19" t="str">
        <f t="shared" ref="J578:J641" si="54">IF(ISBLANK(E578)," ",VLOOKUP(I578,id,2,FALSE))</f>
        <v xml:space="preserve"> </v>
      </c>
      <c r="K578" s="83" t="str">
        <f t="shared" ref="K578:K641" si="55">IF(ISBLANK(E578)," ",VLOOKUP(I578,id,3,FALSE))</f>
        <v xml:space="preserve"> </v>
      </c>
      <c r="L578" s="13" t="str">
        <f t="shared" ref="L578:L641" si="56">IF(ISBLANK(E578)," ",VLOOKUP(I578,id,4,FALSE))</f>
        <v xml:space="preserve"> </v>
      </c>
      <c r="M578" s="13" t="str">
        <f t="shared" si="52"/>
        <v xml:space="preserve"> </v>
      </c>
    </row>
    <row r="579" spans="9:13">
      <c r="I579" s="10" t="str">
        <f t="shared" si="53"/>
        <v xml:space="preserve"> </v>
      </c>
      <c r="J579" s="19" t="str">
        <f t="shared" si="54"/>
        <v xml:space="preserve"> </v>
      </c>
      <c r="K579" s="83" t="str">
        <f t="shared" si="55"/>
        <v xml:space="preserve"> </v>
      </c>
      <c r="L579" s="13" t="str">
        <f t="shared" si="56"/>
        <v xml:space="preserve"> </v>
      </c>
      <c r="M579" s="13" t="str">
        <f t="shared" ref="M579:M642" si="57">IF(ISBLANK(E579)," ",VLOOKUP(I579,id,5,FALSE))</f>
        <v xml:space="preserve"> </v>
      </c>
    </row>
    <row r="580" spans="9:13">
      <c r="I580" s="10" t="str">
        <f t="shared" si="53"/>
        <v xml:space="preserve"> </v>
      </c>
      <c r="J580" s="19" t="str">
        <f t="shared" si="54"/>
        <v xml:space="preserve"> </v>
      </c>
      <c r="K580" s="83" t="str">
        <f t="shared" si="55"/>
        <v xml:space="preserve"> </v>
      </c>
      <c r="L580" s="13" t="str">
        <f t="shared" si="56"/>
        <v xml:space="preserve"> </v>
      </c>
      <c r="M580" s="13" t="str">
        <f t="shared" si="57"/>
        <v xml:space="preserve"> </v>
      </c>
    </row>
    <row r="581" spans="9:13">
      <c r="I581" s="10" t="str">
        <f t="shared" si="53"/>
        <v xml:space="preserve"> </v>
      </c>
      <c r="J581" s="19" t="str">
        <f t="shared" si="54"/>
        <v xml:space="preserve"> </v>
      </c>
      <c r="K581" s="83" t="str">
        <f t="shared" si="55"/>
        <v xml:space="preserve"> </v>
      </c>
      <c r="L581" s="13" t="str">
        <f t="shared" si="56"/>
        <v xml:space="preserve"> </v>
      </c>
      <c r="M581" s="13" t="str">
        <f t="shared" si="57"/>
        <v xml:space="preserve"> </v>
      </c>
    </row>
    <row r="582" spans="9:13">
      <c r="I582" s="10" t="str">
        <f t="shared" si="53"/>
        <v xml:space="preserve"> </v>
      </c>
      <c r="J582" s="19" t="str">
        <f t="shared" si="54"/>
        <v xml:space="preserve"> </v>
      </c>
      <c r="K582" s="83" t="str">
        <f t="shared" si="55"/>
        <v xml:space="preserve"> </v>
      </c>
      <c r="L582" s="13" t="str">
        <f t="shared" si="56"/>
        <v xml:space="preserve"> </v>
      </c>
      <c r="M582" s="13" t="str">
        <f t="shared" si="57"/>
        <v xml:space="preserve"> </v>
      </c>
    </row>
    <row r="583" spans="9:13">
      <c r="I583" s="10" t="str">
        <f t="shared" si="53"/>
        <v xml:space="preserve"> </v>
      </c>
      <c r="J583" s="19" t="str">
        <f t="shared" si="54"/>
        <v xml:space="preserve"> </v>
      </c>
      <c r="K583" s="83" t="str">
        <f t="shared" si="55"/>
        <v xml:space="preserve"> </v>
      </c>
      <c r="L583" s="13" t="str">
        <f t="shared" si="56"/>
        <v xml:space="preserve"> </v>
      </c>
      <c r="M583" s="13" t="str">
        <f t="shared" si="57"/>
        <v xml:space="preserve"> </v>
      </c>
    </row>
    <row r="584" spans="9:13">
      <c r="I584" s="10" t="str">
        <f t="shared" si="53"/>
        <v xml:space="preserve"> </v>
      </c>
      <c r="J584" s="19" t="str">
        <f t="shared" si="54"/>
        <v xml:space="preserve"> </v>
      </c>
      <c r="K584" s="83" t="str">
        <f t="shared" si="55"/>
        <v xml:space="preserve"> </v>
      </c>
      <c r="L584" s="13" t="str">
        <f t="shared" si="56"/>
        <v xml:space="preserve"> </v>
      </c>
      <c r="M584" s="13" t="str">
        <f t="shared" si="57"/>
        <v xml:space="preserve"> </v>
      </c>
    </row>
    <row r="585" spans="9:13">
      <c r="I585" s="10" t="str">
        <f t="shared" si="53"/>
        <v xml:space="preserve"> </v>
      </c>
      <c r="J585" s="19" t="str">
        <f t="shared" si="54"/>
        <v xml:space="preserve"> </v>
      </c>
      <c r="K585" s="83" t="str">
        <f t="shared" si="55"/>
        <v xml:space="preserve"> </v>
      </c>
      <c r="L585" s="13" t="str">
        <f t="shared" si="56"/>
        <v xml:space="preserve"> </v>
      </c>
      <c r="M585" s="13" t="str">
        <f t="shared" si="57"/>
        <v xml:space="preserve"> </v>
      </c>
    </row>
    <row r="586" spans="9:13">
      <c r="I586" s="10" t="str">
        <f t="shared" si="53"/>
        <v xml:space="preserve"> </v>
      </c>
      <c r="J586" s="19" t="str">
        <f t="shared" si="54"/>
        <v xml:space="preserve"> </v>
      </c>
      <c r="K586" s="83" t="str">
        <f t="shared" si="55"/>
        <v xml:space="preserve"> </v>
      </c>
      <c r="L586" s="13" t="str">
        <f t="shared" si="56"/>
        <v xml:space="preserve"> </v>
      </c>
      <c r="M586" s="13" t="str">
        <f t="shared" si="57"/>
        <v xml:space="preserve"> </v>
      </c>
    </row>
    <row r="587" spans="9:13">
      <c r="I587" s="10" t="str">
        <f t="shared" si="53"/>
        <v xml:space="preserve"> </v>
      </c>
      <c r="J587" s="19" t="str">
        <f t="shared" si="54"/>
        <v xml:space="preserve"> </v>
      </c>
      <c r="K587" s="83" t="str">
        <f t="shared" si="55"/>
        <v xml:space="preserve"> </v>
      </c>
      <c r="L587" s="13" t="str">
        <f t="shared" si="56"/>
        <v xml:space="preserve"> </v>
      </c>
      <c r="M587" s="13" t="str">
        <f t="shared" si="57"/>
        <v xml:space="preserve"> </v>
      </c>
    </row>
    <row r="588" spans="9:13">
      <c r="I588" s="10" t="str">
        <f t="shared" si="53"/>
        <v xml:space="preserve"> </v>
      </c>
      <c r="J588" s="19" t="str">
        <f t="shared" si="54"/>
        <v xml:space="preserve"> </v>
      </c>
      <c r="K588" s="83" t="str">
        <f t="shared" si="55"/>
        <v xml:space="preserve"> </v>
      </c>
      <c r="L588" s="13" t="str">
        <f t="shared" si="56"/>
        <v xml:space="preserve"> </v>
      </c>
      <c r="M588" s="13" t="str">
        <f t="shared" si="57"/>
        <v xml:space="preserve"> </v>
      </c>
    </row>
    <row r="589" spans="9:13">
      <c r="I589" s="10" t="str">
        <f t="shared" si="53"/>
        <v xml:space="preserve"> </v>
      </c>
      <c r="J589" s="19" t="str">
        <f t="shared" si="54"/>
        <v xml:space="preserve"> </v>
      </c>
      <c r="K589" s="83" t="str">
        <f t="shared" si="55"/>
        <v xml:space="preserve"> </v>
      </c>
      <c r="L589" s="13" t="str">
        <f t="shared" si="56"/>
        <v xml:space="preserve"> </v>
      </c>
      <c r="M589" s="13" t="str">
        <f t="shared" si="57"/>
        <v xml:space="preserve"> </v>
      </c>
    </row>
    <row r="590" spans="9:13">
      <c r="I590" s="10" t="str">
        <f t="shared" si="53"/>
        <v xml:space="preserve"> </v>
      </c>
      <c r="J590" s="19" t="str">
        <f t="shared" si="54"/>
        <v xml:space="preserve"> </v>
      </c>
      <c r="K590" s="83" t="str">
        <f t="shared" si="55"/>
        <v xml:space="preserve"> </v>
      </c>
      <c r="L590" s="13" t="str">
        <f t="shared" si="56"/>
        <v xml:space="preserve"> </v>
      </c>
      <c r="M590" s="13" t="str">
        <f t="shared" si="57"/>
        <v xml:space="preserve"> </v>
      </c>
    </row>
    <row r="591" spans="9:13">
      <c r="I591" s="10" t="str">
        <f t="shared" si="53"/>
        <v xml:space="preserve"> </v>
      </c>
      <c r="J591" s="19" t="str">
        <f t="shared" si="54"/>
        <v xml:space="preserve"> </v>
      </c>
      <c r="K591" s="83" t="str">
        <f t="shared" si="55"/>
        <v xml:space="preserve"> </v>
      </c>
      <c r="L591" s="13" t="str">
        <f t="shared" si="56"/>
        <v xml:space="preserve"> </v>
      </c>
      <c r="M591" s="13" t="str">
        <f t="shared" si="57"/>
        <v xml:space="preserve"> </v>
      </c>
    </row>
    <row r="592" spans="9:13">
      <c r="I592" s="10" t="str">
        <f t="shared" si="53"/>
        <v xml:space="preserve"> </v>
      </c>
      <c r="J592" s="19" t="str">
        <f t="shared" si="54"/>
        <v xml:space="preserve"> </v>
      </c>
      <c r="K592" s="83" t="str">
        <f t="shared" si="55"/>
        <v xml:space="preserve"> </v>
      </c>
      <c r="L592" s="13" t="str">
        <f t="shared" si="56"/>
        <v xml:space="preserve"> </v>
      </c>
      <c r="M592" s="13" t="str">
        <f t="shared" si="57"/>
        <v xml:space="preserve"> </v>
      </c>
    </row>
    <row r="593" spans="9:13">
      <c r="I593" s="10" t="str">
        <f t="shared" si="53"/>
        <v xml:space="preserve"> </v>
      </c>
      <c r="J593" s="19" t="str">
        <f t="shared" si="54"/>
        <v xml:space="preserve"> </v>
      </c>
      <c r="K593" s="83" t="str">
        <f t="shared" si="55"/>
        <v xml:space="preserve"> </v>
      </c>
      <c r="L593" s="13" t="str">
        <f t="shared" si="56"/>
        <v xml:space="preserve"> </v>
      </c>
      <c r="M593" s="13" t="str">
        <f t="shared" si="57"/>
        <v xml:space="preserve"> </v>
      </c>
    </row>
    <row r="594" spans="9:13">
      <c r="I594" s="10" t="str">
        <f t="shared" si="53"/>
        <v xml:space="preserve"> </v>
      </c>
      <c r="J594" s="19" t="str">
        <f t="shared" si="54"/>
        <v xml:space="preserve"> </v>
      </c>
      <c r="K594" s="83" t="str">
        <f t="shared" si="55"/>
        <v xml:space="preserve"> </v>
      </c>
      <c r="L594" s="13" t="str">
        <f t="shared" si="56"/>
        <v xml:space="preserve"> </v>
      </c>
      <c r="M594" s="13" t="str">
        <f t="shared" si="57"/>
        <v xml:space="preserve"> </v>
      </c>
    </row>
    <row r="595" spans="9:13">
      <c r="I595" s="10" t="str">
        <f t="shared" si="53"/>
        <v xml:space="preserve"> </v>
      </c>
      <c r="J595" s="19" t="str">
        <f t="shared" si="54"/>
        <v xml:space="preserve"> </v>
      </c>
      <c r="K595" s="83" t="str">
        <f t="shared" si="55"/>
        <v xml:space="preserve"> </v>
      </c>
      <c r="L595" s="13" t="str">
        <f t="shared" si="56"/>
        <v xml:space="preserve"> </v>
      </c>
      <c r="M595" s="13" t="str">
        <f t="shared" si="57"/>
        <v xml:space="preserve"> </v>
      </c>
    </row>
    <row r="596" spans="9:13">
      <c r="I596" s="10" t="str">
        <f t="shared" si="53"/>
        <v xml:space="preserve"> </v>
      </c>
      <c r="J596" s="19" t="str">
        <f t="shared" si="54"/>
        <v xml:space="preserve"> </v>
      </c>
      <c r="K596" s="83" t="str">
        <f t="shared" si="55"/>
        <v xml:space="preserve"> </v>
      </c>
      <c r="L596" s="13" t="str">
        <f t="shared" si="56"/>
        <v xml:space="preserve"> </v>
      </c>
      <c r="M596" s="13" t="str">
        <f t="shared" si="57"/>
        <v xml:space="preserve"> </v>
      </c>
    </row>
    <row r="597" spans="9:13">
      <c r="I597" s="10" t="str">
        <f t="shared" si="53"/>
        <v xml:space="preserve"> </v>
      </c>
      <c r="J597" s="19" t="str">
        <f t="shared" si="54"/>
        <v xml:space="preserve"> </v>
      </c>
      <c r="K597" s="83" t="str">
        <f t="shared" si="55"/>
        <v xml:space="preserve"> </v>
      </c>
      <c r="L597" s="13" t="str">
        <f t="shared" si="56"/>
        <v xml:space="preserve"> </v>
      </c>
      <c r="M597" s="13" t="str">
        <f t="shared" si="57"/>
        <v xml:space="preserve"> </v>
      </c>
    </row>
    <row r="598" spans="9:13">
      <c r="I598" s="10" t="str">
        <f t="shared" si="53"/>
        <v xml:space="preserve"> </v>
      </c>
      <c r="J598" s="19" t="str">
        <f t="shared" si="54"/>
        <v xml:space="preserve"> </v>
      </c>
      <c r="K598" s="83" t="str">
        <f t="shared" si="55"/>
        <v xml:space="preserve"> </v>
      </c>
      <c r="L598" s="13" t="str">
        <f t="shared" si="56"/>
        <v xml:space="preserve"> </v>
      </c>
      <c r="M598" s="13" t="str">
        <f t="shared" si="57"/>
        <v xml:space="preserve"> </v>
      </c>
    </row>
    <row r="599" spans="9:13">
      <c r="I599" s="10" t="str">
        <f t="shared" si="53"/>
        <v xml:space="preserve"> </v>
      </c>
      <c r="J599" s="19" t="str">
        <f t="shared" si="54"/>
        <v xml:space="preserve"> </v>
      </c>
      <c r="K599" s="83" t="str">
        <f t="shared" si="55"/>
        <v xml:space="preserve"> </v>
      </c>
      <c r="L599" s="13" t="str">
        <f t="shared" si="56"/>
        <v xml:space="preserve"> </v>
      </c>
      <c r="M599" s="13" t="str">
        <f t="shared" si="57"/>
        <v xml:space="preserve"> </v>
      </c>
    </row>
    <row r="600" spans="9:13">
      <c r="I600" s="10" t="str">
        <f t="shared" si="53"/>
        <v xml:space="preserve"> </v>
      </c>
      <c r="J600" s="19" t="str">
        <f t="shared" si="54"/>
        <v xml:space="preserve"> </v>
      </c>
      <c r="K600" s="83" t="str">
        <f t="shared" si="55"/>
        <v xml:space="preserve"> </v>
      </c>
      <c r="L600" s="13" t="str">
        <f t="shared" si="56"/>
        <v xml:space="preserve"> </v>
      </c>
      <c r="M600" s="13" t="str">
        <f t="shared" si="57"/>
        <v xml:space="preserve"> </v>
      </c>
    </row>
    <row r="601" spans="9:13">
      <c r="I601" s="10" t="str">
        <f t="shared" si="53"/>
        <v xml:space="preserve"> </v>
      </c>
      <c r="J601" s="19" t="str">
        <f t="shared" si="54"/>
        <v xml:space="preserve"> </v>
      </c>
      <c r="K601" s="83" t="str">
        <f t="shared" si="55"/>
        <v xml:space="preserve"> </v>
      </c>
      <c r="L601" s="13" t="str">
        <f t="shared" si="56"/>
        <v xml:space="preserve"> </v>
      </c>
      <c r="M601" s="13" t="str">
        <f t="shared" si="57"/>
        <v xml:space="preserve"> </v>
      </c>
    </row>
    <row r="602" spans="9:13">
      <c r="I602" s="10" t="str">
        <f t="shared" si="53"/>
        <v xml:space="preserve"> </v>
      </c>
      <c r="J602" s="19" t="str">
        <f t="shared" si="54"/>
        <v xml:space="preserve"> </v>
      </c>
      <c r="K602" s="83" t="str">
        <f t="shared" si="55"/>
        <v xml:space="preserve"> </v>
      </c>
      <c r="L602" s="13" t="str">
        <f t="shared" si="56"/>
        <v xml:space="preserve"> </v>
      </c>
      <c r="M602" s="13" t="str">
        <f t="shared" si="57"/>
        <v xml:space="preserve"> </v>
      </c>
    </row>
    <row r="603" spans="9:13">
      <c r="I603" s="10" t="str">
        <f t="shared" si="53"/>
        <v xml:space="preserve"> </v>
      </c>
      <c r="J603" s="19" t="str">
        <f t="shared" si="54"/>
        <v xml:space="preserve"> </v>
      </c>
      <c r="K603" s="83" t="str">
        <f t="shared" si="55"/>
        <v xml:space="preserve"> </v>
      </c>
      <c r="L603" s="13" t="str">
        <f t="shared" si="56"/>
        <v xml:space="preserve"> </v>
      </c>
      <c r="M603" s="13" t="str">
        <f t="shared" si="57"/>
        <v xml:space="preserve"> </v>
      </c>
    </row>
    <row r="604" spans="9:13">
      <c r="I604" s="10" t="str">
        <f t="shared" si="53"/>
        <v xml:space="preserve"> </v>
      </c>
      <c r="J604" s="19" t="str">
        <f t="shared" si="54"/>
        <v xml:space="preserve"> </v>
      </c>
      <c r="K604" s="83" t="str">
        <f t="shared" si="55"/>
        <v xml:space="preserve"> </v>
      </c>
      <c r="L604" s="13" t="str">
        <f t="shared" si="56"/>
        <v xml:space="preserve"> </v>
      </c>
      <c r="M604" s="13" t="str">
        <f t="shared" si="57"/>
        <v xml:space="preserve"> </v>
      </c>
    </row>
    <row r="605" spans="9:13">
      <c r="I605" s="10" t="str">
        <f t="shared" si="53"/>
        <v xml:space="preserve"> </v>
      </c>
      <c r="J605" s="19" t="str">
        <f t="shared" si="54"/>
        <v xml:space="preserve"> </v>
      </c>
      <c r="K605" s="83" t="str">
        <f t="shared" si="55"/>
        <v xml:space="preserve"> </v>
      </c>
      <c r="L605" s="13" t="str">
        <f t="shared" si="56"/>
        <v xml:space="preserve"> </v>
      </c>
      <c r="M605" s="13" t="str">
        <f t="shared" si="57"/>
        <v xml:space="preserve"> </v>
      </c>
    </row>
    <row r="606" spans="9:13">
      <c r="I606" s="10" t="str">
        <f t="shared" si="53"/>
        <v xml:space="preserve"> </v>
      </c>
      <c r="J606" s="19" t="str">
        <f t="shared" si="54"/>
        <v xml:space="preserve"> </v>
      </c>
      <c r="K606" s="83" t="str">
        <f t="shared" si="55"/>
        <v xml:space="preserve"> </v>
      </c>
      <c r="L606" s="13" t="str">
        <f t="shared" si="56"/>
        <v xml:space="preserve"> </v>
      </c>
      <c r="M606" s="13" t="str">
        <f t="shared" si="57"/>
        <v xml:space="preserve"> </v>
      </c>
    </row>
    <row r="607" spans="9:13">
      <c r="I607" s="10" t="str">
        <f t="shared" si="53"/>
        <v xml:space="preserve"> </v>
      </c>
      <c r="J607" s="19" t="str">
        <f t="shared" si="54"/>
        <v xml:space="preserve"> </v>
      </c>
      <c r="K607" s="83" t="str">
        <f t="shared" si="55"/>
        <v xml:space="preserve"> </v>
      </c>
      <c r="L607" s="13" t="str">
        <f t="shared" si="56"/>
        <v xml:space="preserve"> </v>
      </c>
      <c r="M607" s="13" t="str">
        <f t="shared" si="57"/>
        <v xml:space="preserve"> </v>
      </c>
    </row>
    <row r="608" spans="9:13">
      <c r="I608" s="10" t="str">
        <f t="shared" si="53"/>
        <v xml:space="preserve"> </v>
      </c>
      <c r="J608" s="19" t="str">
        <f t="shared" si="54"/>
        <v xml:space="preserve"> </v>
      </c>
      <c r="K608" s="83" t="str">
        <f t="shared" si="55"/>
        <v xml:space="preserve"> </v>
      </c>
      <c r="L608" s="13" t="str">
        <f t="shared" si="56"/>
        <v xml:space="preserve"> </v>
      </c>
      <c r="M608" s="13" t="str">
        <f t="shared" si="57"/>
        <v xml:space="preserve"> </v>
      </c>
    </row>
    <row r="609" spans="9:13">
      <c r="I609" s="10" t="str">
        <f t="shared" si="53"/>
        <v xml:space="preserve"> </v>
      </c>
      <c r="J609" s="19" t="str">
        <f t="shared" si="54"/>
        <v xml:space="preserve"> </v>
      </c>
      <c r="K609" s="83" t="str">
        <f t="shared" si="55"/>
        <v xml:space="preserve"> </v>
      </c>
      <c r="L609" s="13" t="str">
        <f t="shared" si="56"/>
        <v xml:space="preserve"> </v>
      </c>
      <c r="M609" s="13" t="str">
        <f t="shared" si="57"/>
        <v xml:space="preserve"> </v>
      </c>
    </row>
    <row r="610" spans="9:13">
      <c r="I610" s="10" t="str">
        <f t="shared" si="53"/>
        <v xml:space="preserve"> </v>
      </c>
      <c r="J610" s="19" t="str">
        <f t="shared" si="54"/>
        <v xml:space="preserve"> </v>
      </c>
      <c r="K610" s="83" t="str">
        <f t="shared" si="55"/>
        <v xml:space="preserve"> </v>
      </c>
      <c r="L610" s="13" t="str">
        <f t="shared" si="56"/>
        <v xml:space="preserve"> </v>
      </c>
      <c r="M610" s="13" t="str">
        <f t="shared" si="57"/>
        <v xml:space="preserve"> </v>
      </c>
    </row>
    <row r="611" spans="9:13">
      <c r="I611" s="10" t="str">
        <f t="shared" si="53"/>
        <v xml:space="preserve"> </v>
      </c>
      <c r="J611" s="19" t="str">
        <f t="shared" si="54"/>
        <v xml:space="preserve"> </v>
      </c>
      <c r="K611" s="83" t="str">
        <f t="shared" si="55"/>
        <v xml:space="preserve"> </v>
      </c>
      <c r="L611" s="13" t="str">
        <f t="shared" si="56"/>
        <v xml:space="preserve"> </v>
      </c>
      <c r="M611" s="13" t="str">
        <f t="shared" si="57"/>
        <v xml:space="preserve"> </v>
      </c>
    </row>
    <row r="612" spans="9:13">
      <c r="I612" s="10" t="str">
        <f t="shared" si="53"/>
        <v xml:space="preserve"> </v>
      </c>
      <c r="J612" s="19" t="str">
        <f t="shared" si="54"/>
        <v xml:space="preserve"> </v>
      </c>
      <c r="K612" s="83" t="str">
        <f t="shared" si="55"/>
        <v xml:space="preserve"> </v>
      </c>
      <c r="L612" s="13" t="str">
        <f t="shared" si="56"/>
        <v xml:space="preserve"> </v>
      </c>
      <c r="M612" s="13" t="str">
        <f t="shared" si="57"/>
        <v xml:space="preserve"> </v>
      </c>
    </row>
    <row r="613" spans="9:13">
      <c r="I613" s="10" t="str">
        <f t="shared" si="53"/>
        <v xml:space="preserve"> </v>
      </c>
      <c r="J613" s="19" t="str">
        <f t="shared" si="54"/>
        <v xml:space="preserve"> </v>
      </c>
      <c r="K613" s="83" t="str">
        <f t="shared" si="55"/>
        <v xml:space="preserve"> </v>
      </c>
      <c r="L613" s="13" t="str">
        <f t="shared" si="56"/>
        <v xml:space="preserve"> </v>
      </c>
      <c r="M613" s="13" t="str">
        <f t="shared" si="57"/>
        <v xml:space="preserve"> </v>
      </c>
    </row>
    <row r="614" spans="9:13">
      <c r="I614" s="10" t="str">
        <f t="shared" si="53"/>
        <v xml:space="preserve"> </v>
      </c>
      <c r="J614" s="19" t="str">
        <f t="shared" si="54"/>
        <v xml:space="preserve"> </v>
      </c>
      <c r="K614" s="83" t="str">
        <f t="shared" si="55"/>
        <v xml:space="preserve"> </v>
      </c>
      <c r="L614" s="13" t="str">
        <f t="shared" si="56"/>
        <v xml:space="preserve"> </v>
      </c>
      <c r="M614" s="13" t="str">
        <f t="shared" si="57"/>
        <v xml:space="preserve"> </v>
      </c>
    </row>
    <row r="615" spans="9:13">
      <c r="I615" s="10" t="str">
        <f t="shared" si="53"/>
        <v xml:space="preserve"> </v>
      </c>
      <c r="J615" s="19" t="str">
        <f t="shared" si="54"/>
        <v xml:space="preserve"> </v>
      </c>
      <c r="K615" s="83" t="str">
        <f t="shared" si="55"/>
        <v xml:space="preserve"> </v>
      </c>
      <c r="L615" s="13" t="str">
        <f t="shared" si="56"/>
        <v xml:space="preserve"> </v>
      </c>
      <c r="M615" s="13" t="str">
        <f t="shared" si="57"/>
        <v xml:space="preserve"> </v>
      </c>
    </row>
    <row r="616" spans="9:13">
      <c r="I616" s="10" t="str">
        <f t="shared" si="53"/>
        <v xml:space="preserve"> </v>
      </c>
      <c r="J616" s="19" t="str">
        <f t="shared" si="54"/>
        <v xml:space="preserve"> </v>
      </c>
      <c r="K616" s="83" t="str">
        <f t="shared" si="55"/>
        <v xml:space="preserve"> </v>
      </c>
      <c r="L616" s="13" t="str">
        <f t="shared" si="56"/>
        <v xml:space="preserve"> </v>
      </c>
      <c r="M616" s="13" t="str">
        <f t="shared" si="57"/>
        <v xml:space="preserve"> </v>
      </c>
    </row>
    <row r="617" spans="9:13">
      <c r="I617" s="10" t="str">
        <f t="shared" si="53"/>
        <v xml:space="preserve"> </v>
      </c>
      <c r="J617" s="19" t="str">
        <f t="shared" si="54"/>
        <v xml:space="preserve"> </v>
      </c>
      <c r="K617" s="83" t="str">
        <f t="shared" si="55"/>
        <v xml:space="preserve"> </v>
      </c>
      <c r="L617" s="13" t="str">
        <f t="shared" si="56"/>
        <v xml:space="preserve"> </v>
      </c>
      <c r="M617" s="13" t="str">
        <f t="shared" si="57"/>
        <v xml:space="preserve"> </v>
      </c>
    </row>
    <row r="618" spans="9:13">
      <c r="I618" s="10" t="str">
        <f t="shared" si="53"/>
        <v xml:space="preserve"> </v>
      </c>
      <c r="J618" s="19" t="str">
        <f t="shared" si="54"/>
        <v xml:space="preserve"> </v>
      </c>
      <c r="K618" s="83" t="str">
        <f t="shared" si="55"/>
        <v xml:space="preserve"> </v>
      </c>
      <c r="L618" s="13" t="str">
        <f t="shared" si="56"/>
        <v xml:space="preserve"> </v>
      </c>
      <c r="M618" s="13" t="str">
        <f t="shared" si="57"/>
        <v xml:space="preserve"> </v>
      </c>
    </row>
    <row r="619" spans="9:13">
      <c r="I619" s="10" t="str">
        <f t="shared" si="53"/>
        <v xml:space="preserve"> </v>
      </c>
      <c r="J619" s="19" t="str">
        <f t="shared" si="54"/>
        <v xml:space="preserve"> </v>
      </c>
      <c r="K619" s="83" t="str">
        <f t="shared" si="55"/>
        <v xml:space="preserve"> </v>
      </c>
      <c r="L619" s="13" t="str">
        <f t="shared" si="56"/>
        <v xml:space="preserve"> </v>
      </c>
      <c r="M619" s="13" t="str">
        <f t="shared" si="57"/>
        <v xml:space="preserve"> </v>
      </c>
    </row>
    <row r="620" spans="9:13">
      <c r="I620" s="10" t="str">
        <f t="shared" si="53"/>
        <v xml:space="preserve"> </v>
      </c>
      <c r="J620" s="19" t="str">
        <f t="shared" si="54"/>
        <v xml:space="preserve"> </v>
      </c>
      <c r="K620" s="83" t="str">
        <f t="shared" si="55"/>
        <v xml:space="preserve"> </v>
      </c>
      <c r="L620" s="13" t="str">
        <f t="shared" si="56"/>
        <v xml:space="preserve"> </v>
      </c>
      <c r="M620" s="13" t="str">
        <f t="shared" si="57"/>
        <v xml:space="preserve"> </v>
      </c>
    </row>
    <row r="621" spans="9:13">
      <c r="I621" s="10" t="str">
        <f t="shared" si="53"/>
        <v xml:space="preserve"> </v>
      </c>
      <c r="J621" s="19" t="str">
        <f t="shared" si="54"/>
        <v xml:space="preserve"> </v>
      </c>
      <c r="K621" s="83" t="str">
        <f t="shared" si="55"/>
        <v xml:space="preserve"> </v>
      </c>
      <c r="L621" s="13" t="str">
        <f t="shared" si="56"/>
        <v xml:space="preserve"> </v>
      </c>
      <c r="M621" s="13" t="str">
        <f t="shared" si="57"/>
        <v xml:space="preserve"> </v>
      </c>
    </row>
    <row r="622" spans="9:13">
      <c r="I622" s="10" t="str">
        <f t="shared" si="53"/>
        <v xml:space="preserve"> </v>
      </c>
      <c r="J622" s="19" t="str">
        <f t="shared" si="54"/>
        <v xml:space="preserve"> </v>
      </c>
      <c r="K622" s="83" t="str">
        <f t="shared" si="55"/>
        <v xml:space="preserve"> </v>
      </c>
      <c r="L622" s="13" t="str">
        <f t="shared" si="56"/>
        <v xml:space="preserve"> </v>
      </c>
      <c r="M622" s="13" t="str">
        <f t="shared" si="57"/>
        <v xml:space="preserve"> </v>
      </c>
    </row>
    <row r="623" spans="9:13">
      <c r="I623" s="10" t="str">
        <f t="shared" si="53"/>
        <v xml:space="preserve"> </v>
      </c>
      <c r="J623" s="19" t="str">
        <f t="shared" si="54"/>
        <v xml:space="preserve"> </v>
      </c>
      <c r="K623" s="83" t="str">
        <f t="shared" si="55"/>
        <v xml:space="preserve"> </v>
      </c>
      <c r="L623" s="13" t="str">
        <f t="shared" si="56"/>
        <v xml:space="preserve"> </v>
      </c>
      <c r="M623" s="13" t="str">
        <f t="shared" si="57"/>
        <v xml:space="preserve"> </v>
      </c>
    </row>
    <row r="624" spans="9:13">
      <c r="I624" s="10" t="str">
        <f t="shared" si="53"/>
        <v xml:space="preserve"> </v>
      </c>
      <c r="J624" s="19" t="str">
        <f t="shared" si="54"/>
        <v xml:space="preserve"> </v>
      </c>
      <c r="K624" s="83" t="str">
        <f t="shared" si="55"/>
        <v xml:space="preserve"> </v>
      </c>
      <c r="L624" s="13" t="str">
        <f t="shared" si="56"/>
        <v xml:space="preserve"> </v>
      </c>
      <c r="M624" s="13" t="str">
        <f t="shared" si="57"/>
        <v xml:space="preserve"> </v>
      </c>
    </row>
    <row r="625" spans="9:13">
      <c r="I625" s="10" t="str">
        <f t="shared" si="53"/>
        <v xml:space="preserve"> </v>
      </c>
      <c r="J625" s="19" t="str">
        <f t="shared" si="54"/>
        <v xml:space="preserve"> </v>
      </c>
      <c r="K625" s="83" t="str">
        <f t="shared" si="55"/>
        <v xml:space="preserve"> </v>
      </c>
      <c r="L625" s="13" t="str">
        <f t="shared" si="56"/>
        <v xml:space="preserve"> </v>
      </c>
      <c r="M625" s="13" t="str">
        <f t="shared" si="57"/>
        <v xml:space="preserve"> </v>
      </c>
    </row>
    <row r="626" spans="9:13">
      <c r="I626" s="10" t="str">
        <f t="shared" si="53"/>
        <v xml:space="preserve"> </v>
      </c>
      <c r="J626" s="19" t="str">
        <f t="shared" si="54"/>
        <v xml:space="preserve"> </v>
      </c>
      <c r="K626" s="83" t="str">
        <f t="shared" si="55"/>
        <v xml:space="preserve"> </v>
      </c>
      <c r="L626" s="13" t="str">
        <f t="shared" si="56"/>
        <v xml:space="preserve"> </v>
      </c>
      <c r="M626" s="13" t="str">
        <f t="shared" si="57"/>
        <v xml:space="preserve"> </v>
      </c>
    </row>
    <row r="627" spans="9:13">
      <c r="I627" s="10" t="str">
        <f t="shared" si="53"/>
        <v xml:space="preserve"> </v>
      </c>
      <c r="J627" s="19" t="str">
        <f t="shared" si="54"/>
        <v xml:space="preserve"> </v>
      </c>
      <c r="K627" s="83" t="str">
        <f t="shared" si="55"/>
        <v xml:space="preserve"> </v>
      </c>
      <c r="L627" s="13" t="str">
        <f t="shared" si="56"/>
        <v xml:space="preserve"> </v>
      </c>
      <c r="M627" s="13" t="str">
        <f t="shared" si="57"/>
        <v xml:space="preserve"> </v>
      </c>
    </row>
    <row r="628" spans="9:13">
      <c r="I628" s="10" t="str">
        <f t="shared" si="53"/>
        <v xml:space="preserve"> </v>
      </c>
      <c r="J628" s="19" t="str">
        <f t="shared" si="54"/>
        <v xml:space="preserve"> </v>
      </c>
      <c r="K628" s="83" t="str">
        <f t="shared" si="55"/>
        <v xml:space="preserve"> </v>
      </c>
      <c r="L628" s="13" t="str">
        <f t="shared" si="56"/>
        <v xml:space="preserve"> </v>
      </c>
      <c r="M628" s="13" t="str">
        <f t="shared" si="57"/>
        <v xml:space="preserve"> </v>
      </c>
    </row>
    <row r="629" spans="9:13">
      <c r="I629" s="10" t="str">
        <f t="shared" si="53"/>
        <v xml:space="preserve"> </v>
      </c>
      <c r="J629" s="19" t="str">
        <f t="shared" si="54"/>
        <v xml:space="preserve"> </v>
      </c>
      <c r="K629" s="83" t="str">
        <f t="shared" si="55"/>
        <v xml:space="preserve"> </v>
      </c>
      <c r="L629" s="13" t="str">
        <f t="shared" si="56"/>
        <v xml:space="preserve"> </v>
      </c>
      <c r="M629" s="13" t="str">
        <f t="shared" si="57"/>
        <v xml:space="preserve"> </v>
      </c>
    </row>
    <row r="630" spans="9:13">
      <c r="I630" s="10" t="str">
        <f t="shared" si="53"/>
        <v xml:space="preserve"> </v>
      </c>
      <c r="J630" s="19" t="str">
        <f t="shared" si="54"/>
        <v xml:space="preserve"> </v>
      </c>
      <c r="K630" s="83" t="str">
        <f t="shared" si="55"/>
        <v xml:space="preserve"> </v>
      </c>
      <c r="L630" s="13" t="str">
        <f t="shared" si="56"/>
        <v xml:space="preserve"> </v>
      </c>
      <c r="M630" s="13" t="str">
        <f t="shared" si="57"/>
        <v xml:space="preserve"> </v>
      </c>
    </row>
    <row r="631" spans="9:13">
      <c r="I631" s="10" t="str">
        <f t="shared" si="53"/>
        <v xml:space="preserve"> </v>
      </c>
      <c r="J631" s="19" t="str">
        <f t="shared" si="54"/>
        <v xml:space="preserve"> </v>
      </c>
      <c r="K631" s="83" t="str">
        <f t="shared" si="55"/>
        <v xml:space="preserve"> </v>
      </c>
      <c r="L631" s="13" t="str">
        <f t="shared" si="56"/>
        <v xml:space="preserve"> </v>
      </c>
      <c r="M631" s="13" t="str">
        <f t="shared" si="57"/>
        <v xml:space="preserve"> </v>
      </c>
    </row>
    <row r="632" spans="9:13">
      <c r="I632" s="10" t="str">
        <f t="shared" si="53"/>
        <v xml:space="preserve"> </v>
      </c>
      <c r="J632" s="19" t="str">
        <f t="shared" si="54"/>
        <v xml:space="preserve"> </v>
      </c>
      <c r="K632" s="83" t="str">
        <f t="shared" si="55"/>
        <v xml:space="preserve"> </v>
      </c>
      <c r="L632" s="13" t="str">
        <f t="shared" si="56"/>
        <v xml:space="preserve"> </v>
      </c>
      <c r="M632" s="13" t="str">
        <f t="shared" si="57"/>
        <v xml:space="preserve"> </v>
      </c>
    </row>
    <row r="633" spans="9:13">
      <c r="I633" s="10" t="str">
        <f t="shared" si="53"/>
        <v xml:space="preserve"> </v>
      </c>
      <c r="J633" s="19" t="str">
        <f t="shared" si="54"/>
        <v xml:space="preserve"> </v>
      </c>
      <c r="K633" s="83" t="str">
        <f t="shared" si="55"/>
        <v xml:space="preserve"> </v>
      </c>
      <c r="L633" s="13" t="str">
        <f t="shared" si="56"/>
        <v xml:space="preserve"> </v>
      </c>
      <c r="M633" s="13" t="str">
        <f t="shared" si="57"/>
        <v xml:space="preserve"> </v>
      </c>
    </row>
    <row r="634" spans="9:13">
      <c r="I634" s="10" t="str">
        <f t="shared" si="53"/>
        <v xml:space="preserve"> </v>
      </c>
      <c r="J634" s="19" t="str">
        <f t="shared" si="54"/>
        <v xml:space="preserve"> </v>
      </c>
      <c r="K634" s="83" t="str">
        <f t="shared" si="55"/>
        <v xml:space="preserve"> </v>
      </c>
      <c r="L634" s="13" t="str">
        <f t="shared" si="56"/>
        <v xml:space="preserve"> </v>
      </c>
      <c r="M634" s="13" t="str">
        <f t="shared" si="57"/>
        <v xml:space="preserve"> </v>
      </c>
    </row>
    <row r="635" spans="9:13">
      <c r="I635" s="10" t="str">
        <f t="shared" si="53"/>
        <v xml:space="preserve"> </v>
      </c>
      <c r="J635" s="19" t="str">
        <f t="shared" si="54"/>
        <v xml:space="preserve"> </v>
      </c>
      <c r="K635" s="83" t="str">
        <f t="shared" si="55"/>
        <v xml:space="preserve"> </v>
      </c>
      <c r="L635" s="13" t="str">
        <f t="shared" si="56"/>
        <v xml:space="preserve"> </v>
      </c>
      <c r="M635" s="13" t="str">
        <f t="shared" si="57"/>
        <v xml:space="preserve"> </v>
      </c>
    </row>
    <row r="636" spans="9:13">
      <c r="I636" s="10" t="str">
        <f t="shared" si="53"/>
        <v xml:space="preserve"> </v>
      </c>
      <c r="J636" s="19" t="str">
        <f t="shared" si="54"/>
        <v xml:space="preserve"> </v>
      </c>
      <c r="K636" s="83" t="str">
        <f t="shared" si="55"/>
        <v xml:space="preserve"> </v>
      </c>
      <c r="L636" s="13" t="str">
        <f t="shared" si="56"/>
        <v xml:space="preserve"> </v>
      </c>
      <c r="M636" s="13" t="str">
        <f t="shared" si="57"/>
        <v xml:space="preserve"> </v>
      </c>
    </row>
    <row r="637" spans="9:13">
      <c r="I637" s="10" t="str">
        <f t="shared" si="53"/>
        <v xml:space="preserve"> </v>
      </c>
      <c r="J637" s="19" t="str">
        <f t="shared" si="54"/>
        <v xml:space="preserve"> </v>
      </c>
      <c r="K637" s="83" t="str">
        <f t="shared" si="55"/>
        <v xml:space="preserve"> </v>
      </c>
      <c r="L637" s="13" t="str">
        <f t="shared" si="56"/>
        <v xml:space="preserve"> </v>
      </c>
      <c r="M637" s="13" t="str">
        <f t="shared" si="57"/>
        <v xml:space="preserve"> </v>
      </c>
    </row>
    <row r="638" spans="9:13">
      <c r="I638" s="10" t="str">
        <f t="shared" si="53"/>
        <v xml:space="preserve"> </v>
      </c>
      <c r="J638" s="19" t="str">
        <f t="shared" si="54"/>
        <v xml:space="preserve"> </v>
      </c>
      <c r="K638" s="83" t="str">
        <f t="shared" si="55"/>
        <v xml:space="preserve"> </v>
      </c>
      <c r="L638" s="13" t="str">
        <f t="shared" si="56"/>
        <v xml:space="preserve"> </v>
      </c>
      <c r="M638" s="13" t="str">
        <f t="shared" si="57"/>
        <v xml:space="preserve"> </v>
      </c>
    </row>
    <row r="639" spans="9:13">
      <c r="I639" s="10" t="str">
        <f t="shared" si="53"/>
        <v xml:space="preserve"> </v>
      </c>
      <c r="J639" s="19" t="str">
        <f t="shared" si="54"/>
        <v xml:space="preserve"> </v>
      </c>
      <c r="K639" s="83" t="str">
        <f t="shared" si="55"/>
        <v xml:space="preserve"> </v>
      </c>
      <c r="L639" s="13" t="str">
        <f t="shared" si="56"/>
        <v xml:space="preserve"> </v>
      </c>
      <c r="M639" s="13" t="str">
        <f t="shared" si="57"/>
        <v xml:space="preserve"> </v>
      </c>
    </row>
    <row r="640" spans="9:13">
      <c r="I640" s="10" t="str">
        <f t="shared" si="53"/>
        <v xml:space="preserve"> </v>
      </c>
      <c r="J640" s="19" t="str">
        <f t="shared" si="54"/>
        <v xml:space="preserve"> </v>
      </c>
      <c r="K640" s="83" t="str">
        <f t="shared" si="55"/>
        <v xml:space="preserve"> </v>
      </c>
      <c r="L640" s="13" t="str">
        <f t="shared" si="56"/>
        <v xml:space="preserve"> </v>
      </c>
      <c r="M640" s="13" t="str">
        <f t="shared" si="57"/>
        <v xml:space="preserve"> </v>
      </c>
    </row>
    <row r="641" spans="9:13">
      <c r="I641" s="10" t="str">
        <f t="shared" si="53"/>
        <v xml:space="preserve"> </v>
      </c>
      <c r="J641" s="19" t="str">
        <f t="shared" si="54"/>
        <v xml:space="preserve"> </v>
      </c>
      <c r="K641" s="83" t="str">
        <f t="shared" si="55"/>
        <v xml:space="preserve"> </v>
      </c>
      <c r="L641" s="13" t="str">
        <f t="shared" si="56"/>
        <v xml:space="preserve"> </v>
      </c>
      <c r="M641" s="13" t="str">
        <f t="shared" si="57"/>
        <v xml:space="preserve"> </v>
      </c>
    </row>
    <row r="642" spans="9:13">
      <c r="I642" s="10" t="str">
        <f t="shared" ref="I642:I705" si="58">IF(ISBLANK(E642)," ",CONCATENATE(D642,E642))</f>
        <v xml:space="preserve"> </v>
      </c>
      <c r="J642" s="19" t="str">
        <f t="shared" ref="J642:J705" si="59">IF(ISBLANK(E642)," ",VLOOKUP(I642,id,2,FALSE))</f>
        <v xml:space="preserve"> </v>
      </c>
      <c r="K642" s="83" t="str">
        <f t="shared" ref="K642:K705" si="60">IF(ISBLANK(E642)," ",VLOOKUP(I642,id,3,FALSE))</f>
        <v xml:space="preserve"> </v>
      </c>
      <c r="L642" s="13" t="str">
        <f t="shared" ref="L642:L705" si="61">IF(ISBLANK(E642)," ",VLOOKUP(I642,id,4,FALSE))</f>
        <v xml:space="preserve"> </v>
      </c>
      <c r="M642" s="13" t="str">
        <f t="shared" si="57"/>
        <v xml:space="preserve"> </v>
      </c>
    </row>
    <row r="643" spans="9:13">
      <c r="I643" s="10" t="str">
        <f t="shared" si="58"/>
        <v xml:space="preserve"> </v>
      </c>
      <c r="J643" s="19" t="str">
        <f t="shared" si="59"/>
        <v xml:space="preserve"> </v>
      </c>
      <c r="K643" s="83" t="str">
        <f t="shared" si="60"/>
        <v xml:space="preserve"> </v>
      </c>
      <c r="L643" s="13" t="str">
        <f t="shared" si="61"/>
        <v xml:space="preserve"> </v>
      </c>
      <c r="M643" s="13" t="str">
        <f t="shared" ref="M643:M706" si="62">IF(ISBLANK(E643)," ",VLOOKUP(I643,id,5,FALSE))</f>
        <v xml:space="preserve"> </v>
      </c>
    </row>
    <row r="644" spans="9:13">
      <c r="I644" s="10" t="str">
        <f t="shared" si="58"/>
        <v xml:space="preserve"> </v>
      </c>
      <c r="J644" s="19" t="str">
        <f t="shared" si="59"/>
        <v xml:space="preserve"> </v>
      </c>
      <c r="K644" s="83" t="str">
        <f t="shared" si="60"/>
        <v xml:space="preserve"> </v>
      </c>
      <c r="L644" s="13" t="str">
        <f t="shared" si="61"/>
        <v xml:space="preserve"> </v>
      </c>
      <c r="M644" s="13" t="str">
        <f t="shared" si="62"/>
        <v xml:space="preserve"> </v>
      </c>
    </row>
    <row r="645" spans="9:13">
      <c r="I645" s="10" t="str">
        <f t="shared" si="58"/>
        <v xml:space="preserve"> </v>
      </c>
      <c r="J645" s="19" t="str">
        <f t="shared" si="59"/>
        <v xml:space="preserve"> </v>
      </c>
      <c r="K645" s="83" t="str">
        <f t="shared" si="60"/>
        <v xml:space="preserve"> </v>
      </c>
      <c r="L645" s="13" t="str">
        <f t="shared" si="61"/>
        <v xml:space="preserve"> </v>
      </c>
      <c r="M645" s="13" t="str">
        <f t="shared" si="62"/>
        <v xml:space="preserve"> </v>
      </c>
    </row>
    <row r="646" spans="9:13">
      <c r="I646" s="10" t="str">
        <f t="shared" si="58"/>
        <v xml:space="preserve"> </v>
      </c>
      <c r="J646" s="19" t="str">
        <f t="shared" si="59"/>
        <v xml:space="preserve"> </v>
      </c>
      <c r="K646" s="83" t="str">
        <f t="shared" si="60"/>
        <v xml:space="preserve"> </v>
      </c>
      <c r="L646" s="13" t="str">
        <f t="shared" si="61"/>
        <v xml:space="preserve"> </v>
      </c>
      <c r="M646" s="13" t="str">
        <f t="shared" si="62"/>
        <v xml:space="preserve"> </v>
      </c>
    </row>
    <row r="647" spans="9:13">
      <c r="I647" s="10" t="str">
        <f t="shared" si="58"/>
        <v xml:space="preserve"> </v>
      </c>
      <c r="J647" s="19" t="str">
        <f t="shared" si="59"/>
        <v xml:space="preserve"> </v>
      </c>
      <c r="K647" s="83" t="str">
        <f t="shared" si="60"/>
        <v xml:space="preserve"> </v>
      </c>
      <c r="L647" s="13" t="str">
        <f t="shared" si="61"/>
        <v xml:space="preserve"> </v>
      </c>
      <c r="M647" s="13" t="str">
        <f t="shared" si="62"/>
        <v xml:space="preserve"> </v>
      </c>
    </row>
    <row r="648" spans="9:13">
      <c r="I648" s="10" t="str">
        <f t="shared" si="58"/>
        <v xml:space="preserve"> </v>
      </c>
      <c r="J648" s="19" t="str">
        <f t="shared" si="59"/>
        <v xml:space="preserve"> </v>
      </c>
      <c r="K648" s="83" t="str">
        <f t="shared" si="60"/>
        <v xml:space="preserve"> </v>
      </c>
      <c r="L648" s="13" t="str">
        <f t="shared" si="61"/>
        <v xml:space="preserve"> </v>
      </c>
      <c r="M648" s="13" t="str">
        <f t="shared" si="62"/>
        <v xml:space="preserve"> </v>
      </c>
    </row>
    <row r="649" spans="9:13">
      <c r="I649" s="10" t="str">
        <f t="shared" si="58"/>
        <v xml:space="preserve"> </v>
      </c>
      <c r="J649" s="19" t="str">
        <f t="shared" si="59"/>
        <v xml:space="preserve"> </v>
      </c>
      <c r="K649" s="83" t="str">
        <f t="shared" si="60"/>
        <v xml:space="preserve"> </v>
      </c>
      <c r="L649" s="13" t="str">
        <f t="shared" si="61"/>
        <v xml:space="preserve"> </v>
      </c>
      <c r="M649" s="13" t="str">
        <f t="shared" si="62"/>
        <v xml:space="preserve"> </v>
      </c>
    </row>
    <row r="650" spans="9:13">
      <c r="I650" s="10" t="str">
        <f t="shared" si="58"/>
        <v xml:space="preserve"> </v>
      </c>
      <c r="J650" s="19" t="str">
        <f t="shared" si="59"/>
        <v xml:space="preserve"> </v>
      </c>
      <c r="K650" s="83" t="str">
        <f t="shared" si="60"/>
        <v xml:space="preserve"> </v>
      </c>
      <c r="L650" s="13" t="str">
        <f t="shared" si="61"/>
        <v xml:space="preserve"> </v>
      </c>
      <c r="M650" s="13" t="str">
        <f t="shared" si="62"/>
        <v xml:space="preserve"> </v>
      </c>
    </row>
    <row r="651" spans="9:13">
      <c r="I651" s="10" t="str">
        <f t="shared" si="58"/>
        <v xml:space="preserve"> </v>
      </c>
      <c r="J651" s="19" t="str">
        <f t="shared" si="59"/>
        <v xml:space="preserve"> </v>
      </c>
      <c r="K651" s="83" t="str">
        <f t="shared" si="60"/>
        <v xml:space="preserve"> </v>
      </c>
      <c r="L651" s="13" t="str">
        <f t="shared" si="61"/>
        <v xml:space="preserve"> </v>
      </c>
      <c r="M651" s="13" t="str">
        <f t="shared" si="62"/>
        <v xml:space="preserve"> </v>
      </c>
    </row>
    <row r="652" spans="9:13">
      <c r="I652" s="10" t="str">
        <f t="shared" si="58"/>
        <v xml:space="preserve"> </v>
      </c>
      <c r="J652" s="19" t="str">
        <f t="shared" si="59"/>
        <v xml:space="preserve"> </v>
      </c>
      <c r="K652" s="83" t="str">
        <f t="shared" si="60"/>
        <v xml:space="preserve"> </v>
      </c>
      <c r="L652" s="13" t="str">
        <f t="shared" si="61"/>
        <v xml:space="preserve"> </v>
      </c>
      <c r="M652" s="13" t="str">
        <f t="shared" si="62"/>
        <v xml:space="preserve"> </v>
      </c>
    </row>
    <row r="653" spans="9:13">
      <c r="I653" s="10" t="str">
        <f t="shared" si="58"/>
        <v xml:space="preserve"> </v>
      </c>
      <c r="J653" s="19" t="str">
        <f t="shared" si="59"/>
        <v xml:space="preserve"> </v>
      </c>
      <c r="K653" s="83" t="str">
        <f t="shared" si="60"/>
        <v xml:space="preserve"> </v>
      </c>
      <c r="L653" s="13" t="str">
        <f t="shared" si="61"/>
        <v xml:space="preserve"> </v>
      </c>
      <c r="M653" s="13" t="str">
        <f t="shared" si="62"/>
        <v xml:space="preserve"> </v>
      </c>
    </row>
    <row r="654" spans="9:13">
      <c r="I654" s="10" t="str">
        <f t="shared" si="58"/>
        <v xml:space="preserve"> </v>
      </c>
      <c r="J654" s="19" t="str">
        <f t="shared" si="59"/>
        <v xml:space="preserve"> </v>
      </c>
      <c r="K654" s="83" t="str">
        <f t="shared" si="60"/>
        <v xml:space="preserve"> </v>
      </c>
      <c r="L654" s="13" t="str">
        <f t="shared" si="61"/>
        <v xml:space="preserve"> </v>
      </c>
      <c r="M654" s="13" t="str">
        <f t="shared" si="62"/>
        <v xml:space="preserve"> </v>
      </c>
    </row>
    <row r="655" spans="9:13">
      <c r="I655" s="10" t="str">
        <f t="shared" si="58"/>
        <v xml:space="preserve"> </v>
      </c>
      <c r="J655" s="19" t="str">
        <f t="shared" si="59"/>
        <v xml:space="preserve"> </v>
      </c>
      <c r="K655" s="83" t="str">
        <f t="shared" si="60"/>
        <v xml:space="preserve"> </v>
      </c>
      <c r="L655" s="13" t="str">
        <f t="shared" si="61"/>
        <v xml:space="preserve"> </v>
      </c>
      <c r="M655" s="13" t="str">
        <f t="shared" si="62"/>
        <v xml:space="preserve"> </v>
      </c>
    </row>
    <row r="656" spans="9:13">
      <c r="I656" s="10" t="str">
        <f t="shared" si="58"/>
        <v xml:space="preserve"> </v>
      </c>
      <c r="J656" s="19" t="str">
        <f t="shared" si="59"/>
        <v xml:space="preserve"> </v>
      </c>
      <c r="K656" s="83" t="str">
        <f t="shared" si="60"/>
        <v xml:space="preserve"> </v>
      </c>
      <c r="L656" s="13" t="str">
        <f t="shared" si="61"/>
        <v xml:space="preserve"> </v>
      </c>
      <c r="M656" s="13" t="str">
        <f t="shared" si="62"/>
        <v xml:space="preserve"> </v>
      </c>
    </row>
    <row r="657" spans="9:13">
      <c r="I657" s="10" t="str">
        <f t="shared" si="58"/>
        <v xml:space="preserve"> </v>
      </c>
      <c r="J657" s="19" t="str">
        <f t="shared" si="59"/>
        <v xml:space="preserve"> </v>
      </c>
      <c r="K657" s="83" t="str">
        <f t="shared" si="60"/>
        <v xml:space="preserve"> </v>
      </c>
      <c r="L657" s="13" t="str">
        <f t="shared" si="61"/>
        <v xml:space="preserve"> </v>
      </c>
      <c r="M657" s="13" t="str">
        <f t="shared" si="62"/>
        <v xml:space="preserve"> </v>
      </c>
    </row>
    <row r="658" spans="9:13">
      <c r="I658" s="10" t="str">
        <f t="shared" si="58"/>
        <v xml:space="preserve"> </v>
      </c>
      <c r="J658" s="19" t="str">
        <f t="shared" si="59"/>
        <v xml:space="preserve"> </v>
      </c>
      <c r="K658" s="83" t="str">
        <f t="shared" si="60"/>
        <v xml:space="preserve"> </v>
      </c>
      <c r="L658" s="13" t="str">
        <f t="shared" si="61"/>
        <v xml:space="preserve"> </v>
      </c>
      <c r="M658" s="13" t="str">
        <f t="shared" si="62"/>
        <v xml:space="preserve"> </v>
      </c>
    </row>
    <row r="659" spans="9:13">
      <c r="I659" s="10" t="str">
        <f t="shared" si="58"/>
        <v xml:space="preserve"> </v>
      </c>
      <c r="J659" s="19" t="str">
        <f t="shared" si="59"/>
        <v xml:space="preserve"> </v>
      </c>
      <c r="K659" s="83" t="str">
        <f t="shared" si="60"/>
        <v xml:space="preserve"> </v>
      </c>
      <c r="L659" s="13" t="str">
        <f t="shared" si="61"/>
        <v xml:space="preserve"> </v>
      </c>
      <c r="M659" s="13" t="str">
        <f t="shared" si="62"/>
        <v xml:space="preserve"> </v>
      </c>
    </row>
    <row r="660" spans="9:13">
      <c r="I660" s="10" t="str">
        <f t="shared" si="58"/>
        <v xml:space="preserve"> </v>
      </c>
      <c r="J660" s="19" t="str">
        <f t="shared" si="59"/>
        <v xml:space="preserve"> </v>
      </c>
      <c r="K660" s="83" t="str">
        <f t="shared" si="60"/>
        <v xml:space="preserve"> </v>
      </c>
      <c r="L660" s="13" t="str">
        <f t="shared" si="61"/>
        <v xml:space="preserve"> </v>
      </c>
      <c r="M660" s="13" t="str">
        <f t="shared" si="62"/>
        <v xml:space="preserve"> </v>
      </c>
    </row>
    <row r="661" spans="9:13">
      <c r="I661" s="10" t="str">
        <f t="shared" si="58"/>
        <v xml:space="preserve"> </v>
      </c>
      <c r="J661" s="19" t="str">
        <f t="shared" si="59"/>
        <v xml:space="preserve"> </v>
      </c>
      <c r="K661" s="83" t="str">
        <f t="shared" si="60"/>
        <v xml:space="preserve"> </v>
      </c>
      <c r="L661" s="13" t="str">
        <f t="shared" si="61"/>
        <v xml:space="preserve"> </v>
      </c>
      <c r="M661" s="13" t="str">
        <f t="shared" si="62"/>
        <v xml:space="preserve"> </v>
      </c>
    </row>
    <row r="662" spans="9:13">
      <c r="I662" s="10" t="str">
        <f t="shared" si="58"/>
        <v xml:space="preserve"> </v>
      </c>
      <c r="J662" s="19" t="str">
        <f t="shared" si="59"/>
        <v xml:space="preserve"> </v>
      </c>
      <c r="K662" s="83" t="str">
        <f t="shared" si="60"/>
        <v xml:space="preserve"> </v>
      </c>
      <c r="L662" s="13" t="str">
        <f t="shared" si="61"/>
        <v xml:space="preserve"> </v>
      </c>
      <c r="M662" s="13" t="str">
        <f t="shared" si="62"/>
        <v xml:space="preserve"> </v>
      </c>
    </row>
    <row r="663" spans="9:13">
      <c r="I663" s="10" t="str">
        <f t="shared" si="58"/>
        <v xml:space="preserve"> </v>
      </c>
      <c r="J663" s="19" t="str">
        <f t="shared" si="59"/>
        <v xml:space="preserve"> </v>
      </c>
      <c r="K663" s="83" t="str">
        <f t="shared" si="60"/>
        <v xml:space="preserve"> </v>
      </c>
      <c r="L663" s="13" t="str">
        <f t="shared" si="61"/>
        <v xml:space="preserve"> </v>
      </c>
      <c r="M663" s="13" t="str">
        <f t="shared" si="62"/>
        <v xml:space="preserve"> </v>
      </c>
    </row>
    <row r="664" spans="9:13">
      <c r="I664" s="10" t="str">
        <f t="shared" si="58"/>
        <v xml:space="preserve"> </v>
      </c>
      <c r="J664" s="19" t="str">
        <f t="shared" si="59"/>
        <v xml:space="preserve"> </v>
      </c>
      <c r="K664" s="83" t="str">
        <f t="shared" si="60"/>
        <v xml:space="preserve"> </v>
      </c>
      <c r="L664" s="13" t="str">
        <f t="shared" si="61"/>
        <v xml:space="preserve"> </v>
      </c>
      <c r="M664" s="13" t="str">
        <f t="shared" si="62"/>
        <v xml:space="preserve"> </v>
      </c>
    </row>
    <row r="665" spans="9:13">
      <c r="I665" s="10" t="str">
        <f t="shared" si="58"/>
        <v xml:space="preserve"> </v>
      </c>
      <c r="J665" s="19" t="str">
        <f t="shared" si="59"/>
        <v xml:space="preserve"> </v>
      </c>
      <c r="K665" s="83" t="str">
        <f t="shared" si="60"/>
        <v xml:space="preserve"> </v>
      </c>
      <c r="L665" s="13" t="str">
        <f t="shared" si="61"/>
        <v xml:space="preserve"> </v>
      </c>
      <c r="M665" s="13" t="str">
        <f t="shared" si="62"/>
        <v xml:space="preserve"> </v>
      </c>
    </row>
    <row r="666" spans="9:13">
      <c r="I666" s="10" t="str">
        <f t="shared" si="58"/>
        <v xml:space="preserve"> </v>
      </c>
      <c r="J666" s="19" t="str">
        <f t="shared" si="59"/>
        <v xml:space="preserve"> </v>
      </c>
      <c r="K666" s="83" t="str">
        <f t="shared" si="60"/>
        <v xml:space="preserve"> </v>
      </c>
      <c r="L666" s="13" t="str">
        <f t="shared" si="61"/>
        <v xml:space="preserve"> </v>
      </c>
      <c r="M666" s="13" t="str">
        <f t="shared" si="62"/>
        <v xml:space="preserve"> </v>
      </c>
    </row>
    <row r="667" spans="9:13">
      <c r="I667" s="10" t="str">
        <f t="shared" si="58"/>
        <v xml:space="preserve"> </v>
      </c>
      <c r="J667" s="19" t="str">
        <f t="shared" si="59"/>
        <v xml:space="preserve"> </v>
      </c>
      <c r="K667" s="83" t="str">
        <f t="shared" si="60"/>
        <v xml:space="preserve"> </v>
      </c>
      <c r="L667" s="13" t="str">
        <f t="shared" si="61"/>
        <v xml:space="preserve"> </v>
      </c>
      <c r="M667" s="13" t="str">
        <f t="shared" si="62"/>
        <v xml:space="preserve"> </v>
      </c>
    </row>
    <row r="668" spans="9:13">
      <c r="I668" s="10" t="str">
        <f t="shared" si="58"/>
        <v xml:space="preserve"> </v>
      </c>
      <c r="J668" s="19" t="str">
        <f t="shared" si="59"/>
        <v xml:space="preserve"> </v>
      </c>
      <c r="K668" s="83" t="str">
        <f t="shared" si="60"/>
        <v xml:space="preserve"> </v>
      </c>
      <c r="L668" s="13" t="str">
        <f t="shared" si="61"/>
        <v xml:space="preserve"> </v>
      </c>
      <c r="M668" s="13" t="str">
        <f t="shared" si="62"/>
        <v xml:space="preserve"> </v>
      </c>
    </row>
    <row r="669" spans="9:13">
      <c r="I669" s="10" t="str">
        <f t="shared" si="58"/>
        <v xml:space="preserve"> </v>
      </c>
      <c r="J669" s="19" t="str">
        <f t="shared" si="59"/>
        <v xml:space="preserve"> </v>
      </c>
      <c r="K669" s="83" t="str">
        <f t="shared" si="60"/>
        <v xml:space="preserve"> </v>
      </c>
      <c r="L669" s="13" t="str">
        <f t="shared" si="61"/>
        <v xml:space="preserve"> </v>
      </c>
      <c r="M669" s="13" t="str">
        <f t="shared" si="62"/>
        <v xml:space="preserve"> </v>
      </c>
    </row>
    <row r="670" spans="9:13">
      <c r="I670" s="10" t="str">
        <f t="shared" si="58"/>
        <v xml:space="preserve"> </v>
      </c>
      <c r="J670" s="19" t="str">
        <f t="shared" si="59"/>
        <v xml:space="preserve"> </v>
      </c>
      <c r="K670" s="83" t="str">
        <f t="shared" si="60"/>
        <v xml:space="preserve"> </v>
      </c>
      <c r="L670" s="13" t="str">
        <f t="shared" si="61"/>
        <v xml:space="preserve"> </v>
      </c>
      <c r="M670" s="13" t="str">
        <f t="shared" si="62"/>
        <v xml:space="preserve"> </v>
      </c>
    </row>
    <row r="671" spans="9:13">
      <c r="I671" s="10" t="str">
        <f t="shared" si="58"/>
        <v xml:space="preserve"> </v>
      </c>
      <c r="J671" s="19" t="str">
        <f t="shared" si="59"/>
        <v xml:space="preserve"> </v>
      </c>
      <c r="K671" s="83" t="str">
        <f t="shared" si="60"/>
        <v xml:space="preserve"> </v>
      </c>
      <c r="L671" s="13" t="str">
        <f t="shared" si="61"/>
        <v xml:space="preserve"> </v>
      </c>
      <c r="M671" s="13" t="str">
        <f t="shared" si="62"/>
        <v xml:space="preserve"> </v>
      </c>
    </row>
    <row r="672" spans="9:13">
      <c r="I672" s="10" t="str">
        <f t="shared" si="58"/>
        <v xml:space="preserve"> </v>
      </c>
      <c r="J672" s="19" t="str">
        <f t="shared" si="59"/>
        <v xml:space="preserve"> </v>
      </c>
      <c r="K672" s="83" t="str">
        <f t="shared" si="60"/>
        <v xml:space="preserve"> </v>
      </c>
      <c r="L672" s="13" t="str">
        <f t="shared" si="61"/>
        <v xml:space="preserve"> </v>
      </c>
      <c r="M672" s="13" t="str">
        <f t="shared" si="62"/>
        <v xml:space="preserve"> </v>
      </c>
    </row>
    <row r="673" spans="9:13">
      <c r="I673" s="10" t="str">
        <f t="shared" si="58"/>
        <v xml:space="preserve"> </v>
      </c>
      <c r="J673" s="19" t="str">
        <f t="shared" si="59"/>
        <v xml:space="preserve"> </v>
      </c>
      <c r="K673" s="83" t="str">
        <f t="shared" si="60"/>
        <v xml:space="preserve"> </v>
      </c>
      <c r="L673" s="13" t="str">
        <f t="shared" si="61"/>
        <v xml:space="preserve"> </v>
      </c>
      <c r="M673" s="13" t="str">
        <f t="shared" si="62"/>
        <v xml:space="preserve"> </v>
      </c>
    </row>
    <row r="674" spans="9:13">
      <c r="I674" s="10" t="str">
        <f t="shared" si="58"/>
        <v xml:space="preserve"> </v>
      </c>
      <c r="J674" s="19" t="str">
        <f t="shared" si="59"/>
        <v xml:space="preserve"> </v>
      </c>
      <c r="K674" s="83" t="str">
        <f t="shared" si="60"/>
        <v xml:space="preserve"> </v>
      </c>
      <c r="L674" s="13" t="str">
        <f t="shared" si="61"/>
        <v xml:space="preserve"> </v>
      </c>
      <c r="M674" s="13" t="str">
        <f t="shared" si="62"/>
        <v xml:space="preserve"> </v>
      </c>
    </row>
    <row r="675" spans="9:13">
      <c r="I675" s="10" t="str">
        <f t="shared" si="58"/>
        <v xml:space="preserve"> </v>
      </c>
      <c r="J675" s="19" t="str">
        <f t="shared" si="59"/>
        <v xml:space="preserve"> </v>
      </c>
      <c r="K675" s="83" t="str">
        <f t="shared" si="60"/>
        <v xml:space="preserve"> </v>
      </c>
      <c r="L675" s="13" t="str">
        <f t="shared" si="61"/>
        <v xml:space="preserve"> </v>
      </c>
      <c r="M675" s="13" t="str">
        <f t="shared" si="62"/>
        <v xml:space="preserve"> </v>
      </c>
    </row>
    <row r="676" spans="9:13">
      <c r="I676" s="10" t="str">
        <f t="shared" si="58"/>
        <v xml:space="preserve"> </v>
      </c>
      <c r="J676" s="19" t="str">
        <f t="shared" si="59"/>
        <v xml:space="preserve"> </v>
      </c>
      <c r="K676" s="83" t="str">
        <f t="shared" si="60"/>
        <v xml:space="preserve"> </v>
      </c>
      <c r="L676" s="13" t="str">
        <f t="shared" si="61"/>
        <v xml:space="preserve"> </v>
      </c>
      <c r="M676" s="13" t="str">
        <f t="shared" si="62"/>
        <v xml:space="preserve"> </v>
      </c>
    </row>
    <row r="677" spans="9:13">
      <c r="I677" s="10" t="str">
        <f t="shared" si="58"/>
        <v xml:space="preserve"> </v>
      </c>
      <c r="J677" s="19" t="str">
        <f t="shared" si="59"/>
        <v xml:space="preserve"> </v>
      </c>
      <c r="K677" s="83" t="str">
        <f t="shared" si="60"/>
        <v xml:space="preserve"> </v>
      </c>
      <c r="L677" s="13" t="str">
        <f t="shared" si="61"/>
        <v xml:space="preserve"> </v>
      </c>
      <c r="M677" s="13" t="str">
        <f t="shared" si="62"/>
        <v xml:space="preserve"> </v>
      </c>
    </row>
    <row r="678" spans="9:13">
      <c r="I678" s="10" t="str">
        <f t="shared" si="58"/>
        <v xml:space="preserve"> </v>
      </c>
      <c r="J678" s="19" t="str">
        <f t="shared" si="59"/>
        <v xml:space="preserve"> </v>
      </c>
      <c r="K678" s="83" t="str">
        <f t="shared" si="60"/>
        <v xml:space="preserve"> </v>
      </c>
      <c r="L678" s="13" t="str">
        <f t="shared" si="61"/>
        <v xml:space="preserve"> </v>
      </c>
      <c r="M678" s="13" t="str">
        <f t="shared" si="62"/>
        <v xml:space="preserve"> </v>
      </c>
    </row>
    <row r="679" spans="9:13">
      <c r="I679" s="10" t="str">
        <f t="shared" si="58"/>
        <v xml:space="preserve"> </v>
      </c>
      <c r="J679" s="19" t="str">
        <f t="shared" si="59"/>
        <v xml:space="preserve"> </v>
      </c>
      <c r="K679" s="83" t="str">
        <f t="shared" si="60"/>
        <v xml:space="preserve"> </v>
      </c>
      <c r="L679" s="13" t="str">
        <f t="shared" si="61"/>
        <v xml:space="preserve"> </v>
      </c>
      <c r="M679" s="13" t="str">
        <f t="shared" si="62"/>
        <v xml:space="preserve"> </v>
      </c>
    </row>
    <row r="680" spans="9:13">
      <c r="I680" s="10" t="str">
        <f t="shared" si="58"/>
        <v xml:space="preserve"> </v>
      </c>
      <c r="J680" s="19" t="str">
        <f t="shared" si="59"/>
        <v xml:space="preserve"> </v>
      </c>
      <c r="K680" s="83" t="str">
        <f t="shared" si="60"/>
        <v xml:space="preserve"> </v>
      </c>
      <c r="L680" s="13" t="str">
        <f t="shared" si="61"/>
        <v xml:space="preserve"> </v>
      </c>
      <c r="M680" s="13" t="str">
        <f t="shared" si="62"/>
        <v xml:space="preserve"> </v>
      </c>
    </row>
    <row r="681" spans="9:13">
      <c r="I681" s="10" t="str">
        <f t="shared" si="58"/>
        <v xml:space="preserve"> </v>
      </c>
      <c r="J681" s="19" t="str">
        <f t="shared" si="59"/>
        <v xml:space="preserve"> </v>
      </c>
      <c r="K681" s="83" t="str">
        <f t="shared" si="60"/>
        <v xml:space="preserve"> </v>
      </c>
      <c r="L681" s="13" t="str">
        <f t="shared" si="61"/>
        <v xml:space="preserve"> </v>
      </c>
      <c r="M681" s="13" t="str">
        <f t="shared" si="62"/>
        <v xml:space="preserve"> </v>
      </c>
    </row>
    <row r="682" spans="9:13">
      <c r="I682" s="10" t="str">
        <f t="shared" si="58"/>
        <v xml:space="preserve"> </v>
      </c>
      <c r="J682" s="19" t="str">
        <f t="shared" si="59"/>
        <v xml:space="preserve"> </v>
      </c>
      <c r="K682" s="83" t="str">
        <f t="shared" si="60"/>
        <v xml:space="preserve"> </v>
      </c>
      <c r="L682" s="13" t="str">
        <f t="shared" si="61"/>
        <v xml:space="preserve"> </v>
      </c>
      <c r="M682" s="13" t="str">
        <f t="shared" si="62"/>
        <v xml:space="preserve"> </v>
      </c>
    </row>
    <row r="683" spans="9:13">
      <c r="I683" s="10" t="str">
        <f t="shared" si="58"/>
        <v xml:space="preserve"> </v>
      </c>
      <c r="J683" s="19" t="str">
        <f t="shared" si="59"/>
        <v xml:space="preserve"> </v>
      </c>
      <c r="K683" s="83" t="str">
        <f t="shared" si="60"/>
        <v xml:space="preserve"> </v>
      </c>
      <c r="L683" s="13" t="str">
        <f t="shared" si="61"/>
        <v xml:space="preserve"> </v>
      </c>
      <c r="M683" s="13" t="str">
        <f t="shared" si="62"/>
        <v xml:space="preserve"> </v>
      </c>
    </row>
    <row r="684" spans="9:13">
      <c r="I684" s="10" t="str">
        <f t="shared" si="58"/>
        <v xml:space="preserve"> </v>
      </c>
      <c r="J684" s="19" t="str">
        <f t="shared" si="59"/>
        <v xml:space="preserve"> </v>
      </c>
      <c r="K684" s="83" t="str">
        <f t="shared" si="60"/>
        <v xml:space="preserve"> </v>
      </c>
      <c r="L684" s="13" t="str">
        <f t="shared" si="61"/>
        <v xml:space="preserve"> </v>
      </c>
      <c r="M684" s="13" t="str">
        <f t="shared" si="62"/>
        <v xml:space="preserve"> </v>
      </c>
    </row>
    <row r="685" spans="9:13">
      <c r="I685" s="10" t="str">
        <f t="shared" si="58"/>
        <v xml:space="preserve"> </v>
      </c>
      <c r="J685" s="19" t="str">
        <f t="shared" si="59"/>
        <v xml:space="preserve"> </v>
      </c>
      <c r="K685" s="83" t="str">
        <f t="shared" si="60"/>
        <v xml:space="preserve"> </v>
      </c>
      <c r="L685" s="13" t="str">
        <f t="shared" si="61"/>
        <v xml:space="preserve"> </v>
      </c>
      <c r="M685" s="13" t="str">
        <f t="shared" si="62"/>
        <v xml:space="preserve"> </v>
      </c>
    </row>
    <row r="686" spans="9:13">
      <c r="I686" s="10" t="str">
        <f t="shared" si="58"/>
        <v xml:space="preserve"> </v>
      </c>
      <c r="J686" s="19" t="str">
        <f t="shared" si="59"/>
        <v xml:space="preserve"> </v>
      </c>
      <c r="K686" s="83" t="str">
        <f t="shared" si="60"/>
        <v xml:space="preserve"> </v>
      </c>
      <c r="L686" s="13" t="str">
        <f t="shared" si="61"/>
        <v xml:space="preserve"> </v>
      </c>
      <c r="M686" s="13" t="str">
        <f t="shared" si="62"/>
        <v xml:space="preserve"> </v>
      </c>
    </row>
    <row r="687" spans="9:13">
      <c r="I687" s="10" t="str">
        <f t="shared" si="58"/>
        <v xml:space="preserve"> </v>
      </c>
      <c r="J687" s="19" t="str">
        <f t="shared" si="59"/>
        <v xml:space="preserve"> </v>
      </c>
      <c r="K687" s="83" t="str">
        <f t="shared" si="60"/>
        <v xml:space="preserve"> </v>
      </c>
      <c r="L687" s="13" t="str">
        <f t="shared" si="61"/>
        <v xml:space="preserve"> </v>
      </c>
      <c r="M687" s="13" t="str">
        <f t="shared" si="62"/>
        <v xml:space="preserve"> </v>
      </c>
    </row>
    <row r="688" spans="9:13">
      <c r="I688" s="10" t="str">
        <f t="shared" si="58"/>
        <v xml:space="preserve"> </v>
      </c>
      <c r="J688" s="19" t="str">
        <f t="shared" si="59"/>
        <v xml:space="preserve"> </v>
      </c>
      <c r="K688" s="83" t="str">
        <f t="shared" si="60"/>
        <v xml:space="preserve"> </v>
      </c>
      <c r="L688" s="13" t="str">
        <f t="shared" si="61"/>
        <v xml:space="preserve"> </v>
      </c>
      <c r="M688" s="13" t="str">
        <f t="shared" si="62"/>
        <v xml:space="preserve"> </v>
      </c>
    </row>
    <row r="689" spans="9:13">
      <c r="I689" s="10" t="str">
        <f t="shared" si="58"/>
        <v xml:space="preserve"> </v>
      </c>
      <c r="J689" s="19" t="str">
        <f t="shared" si="59"/>
        <v xml:space="preserve"> </v>
      </c>
      <c r="K689" s="83" t="str">
        <f t="shared" si="60"/>
        <v xml:space="preserve"> </v>
      </c>
      <c r="L689" s="13" t="str">
        <f t="shared" si="61"/>
        <v xml:space="preserve"> </v>
      </c>
      <c r="M689" s="13" t="str">
        <f t="shared" si="62"/>
        <v xml:space="preserve"> </v>
      </c>
    </row>
    <row r="690" spans="9:13">
      <c r="I690" s="10" t="str">
        <f t="shared" si="58"/>
        <v xml:space="preserve"> </v>
      </c>
      <c r="J690" s="19" t="str">
        <f t="shared" si="59"/>
        <v xml:space="preserve"> </v>
      </c>
      <c r="K690" s="83" t="str">
        <f t="shared" si="60"/>
        <v xml:space="preserve"> </v>
      </c>
      <c r="L690" s="13" t="str">
        <f t="shared" si="61"/>
        <v xml:space="preserve"> </v>
      </c>
      <c r="M690" s="13" t="str">
        <f t="shared" si="62"/>
        <v xml:space="preserve"> </v>
      </c>
    </row>
    <row r="691" spans="9:13">
      <c r="I691" s="10" t="str">
        <f t="shared" si="58"/>
        <v xml:space="preserve"> </v>
      </c>
      <c r="J691" s="19" t="str">
        <f t="shared" si="59"/>
        <v xml:space="preserve"> </v>
      </c>
      <c r="K691" s="83" t="str">
        <f t="shared" si="60"/>
        <v xml:space="preserve"> </v>
      </c>
      <c r="L691" s="13" t="str">
        <f t="shared" si="61"/>
        <v xml:space="preserve"> </v>
      </c>
      <c r="M691" s="13" t="str">
        <f t="shared" si="62"/>
        <v xml:space="preserve"> </v>
      </c>
    </row>
    <row r="692" spans="9:13">
      <c r="I692" s="10" t="str">
        <f t="shared" si="58"/>
        <v xml:space="preserve"> </v>
      </c>
      <c r="J692" s="19" t="str">
        <f t="shared" si="59"/>
        <v xml:space="preserve"> </v>
      </c>
      <c r="K692" s="83" t="str">
        <f t="shared" si="60"/>
        <v xml:space="preserve"> </v>
      </c>
      <c r="L692" s="13" t="str">
        <f t="shared" si="61"/>
        <v xml:space="preserve"> </v>
      </c>
      <c r="M692" s="13" t="str">
        <f t="shared" si="62"/>
        <v xml:space="preserve"> </v>
      </c>
    </row>
    <row r="693" spans="9:13">
      <c r="I693" s="10" t="str">
        <f t="shared" si="58"/>
        <v xml:space="preserve"> </v>
      </c>
      <c r="J693" s="19" t="str">
        <f t="shared" si="59"/>
        <v xml:space="preserve"> </v>
      </c>
      <c r="K693" s="83" t="str">
        <f t="shared" si="60"/>
        <v xml:space="preserve"> </v>
      </c>
      <c r="L693" s="13" t="str">
        <f t="shared" si="61"/>
        <v xml:space="preserve"> </v>
      </c>
      <c r="M693" s="13" t="str">
        <f t="shared" si="62"/>
        <v xml:space="preserve"> </v>
      </c>
    </row>
    <row r="694" spans="9:13">
      <c r="I694" s="10" t="str">
        <f t="shared" si="58"/>
        <v xml:space="preserve"> </v>
      </c>
      <c r="J694" s="19" t="str">
        <f t="shared" si="59"/>
        <v xml:space="preserve"> </v>
      </c>
      <c r="K694" s="83" t="str">
        <f t="shared" si="60"/>
        <v xml:space="preserve"> </v>
      </c>
      <c r="L694" s="13" t="str">
        <f t="shared" si="61"/>
        <v xml:space="preserve"> </v>
      </c>
      <c r="M694" s="13" t="str">
        <f t="shared" si="62"/>
        <v xml:space="preserve"> </v>
      </c>
    </row>
    <row r="695" spans="9:13">
      <c r="I695" s="10" t="str">
        <f t="shared" si="58"/>
        <v xml:space="preserve"> </v>
      </c>
      <c r="J695" s="19" t="str">
        <f t="shared" si="59"/>
        <v xml:space="preserve"> </v>
      </c>
      <c r="K695" s="83" t="str">
        <f t="shared" si="60"/>
        <v xml:space="preserve"> </v>
      </c>
      <c r="L695" s="13" t="str">
        <f t="shared" si="61"/>
        <v xml:space="preserve"> </v>
      </c>
      <c r="M695" s="13" t="str">
        <f t="shared" si="62"/>
        <v xml:space="preserve"> </v>
      </c>
    </row>
    <row r="696" spans="9:13">
      <c r="I696" s="10" t="str">
        <f t="shared" si="58"/>
        <v xml:space="preserve"> </v>
      </c>
      <c r="J696" s="19" t="str">
        <f t="shared" si="59"/>
        <v xml:space="preserve"> </v>
      </c>
      <c r="K696" s="83" t="str">
        <f t="shared" si="60"/>
        <v xml:space="preserve"> </v>
      </c>
      <c r="L696" s="13" t="str">
        <f t="shared" si="61"/>
        <v xml:space="preserve"> </v>
      </c>
      <c r="M696" s="13" t="str">
        <f t="shared" si="62"/>
        <v xml:space="preserve"> </v>
      </c>
    </row>
    <row r="697" spans="9:13">
      <c r="I697" s="10" t="str">
        <f t="shared" si="58"/>
        <v xml:space="preserve"> </v>
      </c>
      <c r="J697" s="19" t="str">
        <f t="shared" si="59"/>
        <v xml:space="preserve"> </v>
      </c>
      <c r="K697" s="83" t="str">
        <f t="shared" si="60"/>
        <v xml:space="preserve"> </v>
      </c>
      <c r="L697" s="13" t="str">
        <f t="shared" si="61"/>
        <v xml:space="preserve"> </v>
      </c>
      <c r="M697" s="13" t="str">
        <f t="shared" si="62"/>
        <v xml:space="preserve"> </v>
      </c>
    </row>
    <row r="698" spans="9:13">
      <c r="I698" s="10" t="str">
        <f t="shared" si="58"/>
        <v xml:space="preserve"> </v>
      </c>
      <c r="J698" s="19" t="str">
        <f t="shared" si="59"/>
        <v xml:space="preserve"> </v>
      </c>
      <c r="K698" s="83" t="str">
        <f t="shared" si="60"/>
        <v xml:space="preserve"> </v>
      </c>
      <c r="L698" s="13" t="str">
        <f t="shared" si="61"/>
        <v xml:space="preserve"> </v>
      </c>
      <c r="M698" s="13" t="str">
        <f t="shared" si="62"/>
        <v xml:space="preserve"> </v>
      </c>
    </row>
    <row r="699" spans="9:13">
      <c r="I699" s="10" t="str">
        <f t="shared" si="58"/>
        <v xml:space="preserve"> </v>
      </c>
      <c r="J699" s="19" t="str">
        <f t="shared" si="59"/>
        <v xml:space="preserve"> </v>
      </c>
      <c r="K699" s="83" t="str">
        <f t="shared" si="60"/>
        <v xml:space="preserve"> </v>
      </c>
      <c r="L699" s="13" t="str">
        <f t="shared" si="61"/>
        <v xml:space="preserve"> </v>
      </c>
      <c r="M699" s="13" t="str">
        <f t="shared" si="62"/>
        <v xml:space="preserve"> </v>
      </c>
    </row>
    <row r="700" spans="9:13">
      <c r="I700" s="10" t="str">
        <f t="shared" si="58"/>
        <v xml:space="preserve"> </v>
      </c>
      <c r="J700" s="19" t="str">
        <f t="shared" si="59"/>
        <v xml:space="preserve"> </v>
      </c>
      <c r="K700" s="83" t="str">
        <f t="shared" si="60"/>
        <v xml:space="preserve"> </v>
      </c>
      <c r="L700" s="13" t="str">
        <f t="shared" si="61"/>
        <v xml:space="preserve"> </v>
      </c>
      <c r="M700" s="13" t="str">
        <f t="shared" si="62"/>
        <v xml:space="preserve"> </v>
      </c>
    </row>
    <row r="701" spans="9:13">
      <c r="I701" s="10" t="str">
        <f t="shared" si="58"/>
        <v xml:space="preserve"> </v>
      </c>
      <c r="J701" s="19" t="str">
        <f t="shared" si="59"/>
        <v xml:space="preserve"> </v>
      </c>
      <c r="K701" s="83" t="str">
        <f t="shared" si="60"/>
        <v xml:space="preserve"> </v>
      </c>
      <c r="L701" s="13" t="str">
        <f t="shared" si="61"/>
        <v xml:space="preserve"> </v>
      </c>
      <c r="M701" s="13" t="str">
        <f t="shared" si="62"/>
        <v xml:space="preserve"> </v>
      </c>
    </row>
    <row r="702" spans="9:13">
      <c r="I702" s="10" t="str">
        <f t="shared" si="58"/>
        <v xml:space="preserve"> </v>
      </c>
      <c r="J702" s="19" t="str">
        <f t="shared" si="59"/>
        <v xml:space="preserve"> </v>
      </c>
      <c r="K702" s="83" t="str">
        <f t="shared" si="60"/>
        <v xml:space="preserve"> </v>
      </c>
      <c r="L702" s="13" t="str">
        <f t="shared" si="61"/>
        <v xml:space="preserve"> </v>
      </c>
      <c r="M702" s="13" t="str">
        <f t="shared" si="62"/>
        <v xml:space="preserve"> </v>
      </c>
    </row>
    <row r="703" spans="9:13">
      <c r="I703" s="10" t="str">
        <f t="shared" si="58"/>
        <v xml:space="preserve"> </v>
      </c>
      <c r="J703" s="19" t="str">
        <f t="shared" si="59"/>
        <v xml:space="preserve"> </v>
      </c>
      <c r="K703" s="83" t="str">
        <f t="shared" si="60"/>
        <v xml:space="preserve"> </v>
      </c>
      <c r="L703" s="13" t="str">
        <f t="shared" si="61"/>
        <v xml:space="preserve"> </v>
      </c>
      <c r="M703" s="13" t="str">
        <f t="shared" si="62"/>
        <v xml:space="preserve"> </v>
      </c>
    </row>
    <row r="704" spans="9:13">
      <c r="I704" s="10" t="str">
        <f t="shared" si="58"/>
        <v xml:space="preserve"> </v>
      </c>
      <c r="J704" s="19" t="str">
        <f t="shared" si="59"/>
        <v xml:space="preserve"> </v>
      </c>
      <c r="K704" s="83" t="str">
        <f t="shared" si="60"/>
        <v xml:space="preserve"> </v>
      </c>
      <c r="L704" s="13" t="str">
        <f t="shared" si="61"/>
        <v xml:space="preserve"> </v>
      </c>
      <c r="M704" s="13" t="str">
        <f t="shared" si="62"/>
        <v xml:space="preserve"> </v>
      </c>
    </row>
    <row r="705" spans="9:13">
      <c r="I705" s="10" t="str">
        <f t="shared" si="58"/>
        <v xml:space="preserve"> </v>
      </c>
      <c r="J705" s="19" t="str">
        <f t="shared" si="59"/>
        <v xml:space="preserve"> </v>
      </c>
      <c r="K705" s="83" t="str">
        <f t="shared" si="60"/>
        <v xml:space="preserve"> </v>
      </c>
      <c r="L705" s="13" t="str">
        <f t="shared" si="61"/>
        <v xml:space="preserve"> </v>
      </c>
      <c r="M705" s="13" t="str">
        <f t="shared" si="62"/>
        <v xml:space="preserve"> </v>
      </c>
    </row>
    <row r="706" spans="9:13">
      <c r="I706" s="10" t="str">
        <f t="shared" ref="I706:I769" si="63">IF(ISBLANK(E706)," ",CONCATENATE(D706,E706))</f>
        <v xml:space="preserve"> </v>
      </c>
      <c r="J706" s="19" t="str">
        <f t="shared" ref="J706:J769" si="64">IF(ISBLANK(E706)," ",VLOOKUP(I706,id,2,FALSE))</f>
        <v xml:space="preserve"> </v>
      </c>
      <c r="K706" s="83" t="str">
        <f t="shared" ref="K706:K769" si="65">IF(ISBLANK(E706)," ",VLOOKUP(I706,id,3,FALSE))</f>
        <v xml:space="preserve"> </v>
      </c>
      <c r="L706" s="13" t="str">
        <f t="shared" ref="L706:L769" si="66">IF(ISBLANK(E706)," ",VLOOKUP(I706,id,4,FALSE))</f>
        <v xml:space="preserve"> </v>
      </c>
      <c r="M706" s="13" t="str">
        <f t="shared" si="62"/>
        <v xml:space="preserve"> </v>
      </c>
    </row>
    <row r="707" spans="9:13">
      <c r="I707" s="10" t="str">
        <f t="shared" si="63"/>
        <v xml:space="preserve"> </v>
      </c>
      <c r="J707" s="19" t="str">
        <f t="shared" si="64"/>
        <v xml:space="preserve"> </v>
      </c>
      <c r="K707" s="83" t="str">
        <f t="shared" si="65"/>
        <v xml:space="preserve"> </v>
      </c>
      <c r="L707" s="13" t="str">
        <f t="shared" si="66"/>
        <v xml:space="preserve"> </v>
      </c>
      <c r="M707" s="13" t="str">
        <f t="shared" ref="M707:M770" si="67">IF(ISBLANK(E707)," ",VLOOKUP(I707,id,5,FALSE))</f>
        <v xml:space="preserve"> </v>
      </c>
    </row>
    <row r="708" spans="9:13">
      <c r="I708" s="10" t="str">
        <f t="shared" si="63"/>
        <v xml:space="preserve"> </v>
      </c>
      <c r="J708" s="19" t="str">
        <f t="shared" si="64"/>
        <v xml:space="preserve"> </v>
      </c>
      <c r="K708" s="83" t="str">
        <f t="shared" si="65"/>
        <v xml:space="preserve"> </v>
      </c>
      <c r="L708" s="13" t="str">
        <f t="shared" si="66"/>
        <v xml:space="preserve"> </v>
      </c>
      <c r="M708" s="13" t="str">
        <f t="shared" si="67"/>
        <v xml:space="preserve"> </v>
      </c>
    </row>
    <row r="709" spans="9:13">
      <c r="I709" s="10" t="str">
        <f t="shared" si="63"/>
        <v xml:space="preserve"> </v>
      </c>
      <c r="J709" s="19" t="str">
        <f t="shared" si="64"/>
        <v xml:space="preserve"> </v>
      </c>
      <c r="K709" s="83" t="str">
        <f t="shared" si="65"/>
        <v xml:space="preserve"> </v>
      </c>
      <c r="L709" s="13" t="str">
        <f t="shared" si="66"/>
        <v xml:space="preserve"> </v>
      </c>
      <c r="M709" s="13" t="str">
        <f t="shared" si="67"/>
        <v xml:space="preserve"> </v>
      </c>
    </row>
    <row r="710" spans="9:13">
      <c r="I710" s="10" t="str">
        <f t="shared" si="63"/>
        <v xml:space="preserve"> </v>
      </c>
      <c r="J710" s="19" t="str">
        <f t="shared" si="64"/>
        <v xml:space="preserve"> </v>
      </c>
      <c r="K710" s="83" t="str">
        <f t="shared" si="65"/>
        <v xml:space="preserve"> </v>
      </c>
      <c r="L710" s="13" t="str">
        <f t="shared" si="66"/>
        <v xml:space="preserve"> </v>
      </c>
      <c r="M710" s="13" t="str">
        <f t="shared" si="67"/>
        <v xml:space="preserve"> </v>
      </c>
    </row>
    <row r="711" spans="9:13">
      <c r="I711" s="10" t="str">
        <f t="shared" si="63"/>
        <v xml:space="preserve"> </v>
      </c>
      <c r="J711" s="19" t="str">
        <f t="shared" si="64"/>
        <v xml:space="preserve"> </v>
      </c>
      <c r="K711" s="83" t="str">
        <f t="shared" si="65"/>
        <v xml:space="preserve"> </v>
      </c>
      <c r="L711" s="13" t="str">
        <f t="shared" si="66"/>
        <v xml:space="preserve"> </v>
      </c>
      <c r="M711" s="13" t="str">
        <f t="shared" si="67"/>
        <v xml:space="preserve"> </v>
      </c>
    </row>
    <row r="712" spans="9:13">
      <c r="I712" s="10" t="str">
        <f t="shared" si="63"/>
        <v xml:space="preserve"> </v>
      </c>
      <c r="J712" s="19" t="str">
        <f t="shared" si="64"/>
        <v xml:space="preserve"> </v>
      </c>
      <c r="K712" s="83" t="str">
        <f t="shared" si="65"/>
        <v xml:space="preserve"> </v>
      </c>
      <c r="L712" s="13" t="str">
        <f t="shared" si="66"/>
        <v xml:space="preserve"> </v>
      </c>
      <c r="M712" s="13" t="str">
        <f t="shared" si="67"/>
        <v xml:space="preserve"> </v>
      </c>
    </row>
    <row r="713" spans="9:13">
      <c r="I713" s="10" t="str">
        <f t="shared" si="63"/>
        <v xml:space="preserve"> </v>
      </c>
      <c r="J713" s="19" t="str">
        <f t="shared" si="64"/>
        <v xml:space="preserve"> </v>
      </c>
      <c r="K713" s="83" t="str">
        <f t="shared" si="65"/>
        <v xml:space="preserve"> </v>
      </c>
      <c r="L713" s="13" t="str">
        <f t="shared" si="66"/>
        <v xml:space="preserve"> </v>
      </c>
      <c r="M713" s="13" t="str">
        <f t="shared" si="67"/>
        <v xml:space="preserve"> </v>
      </c>
    </row>
    <row r="714" spans="9:13">
      <c r="I714" s="10" t="str">
        <f t="shared" si="63"/>
        <v xml:space="preserve"> </v>
      </c>
      <c r="J714" s="19" t="str">
        <f t="shared" si="64"/>
        <v xml:space="preserve"> </v>
      </c>
      <c r="K714" s="83" t="str">
        <f t="shared" si="65"/>
        <v xml:space="preserve"> </v>
      </c>
      <c r="L714" s="13" t="str">
        <f t="shared" si="66"/>
        <v xml:space="preserve"> </v>
      </c>
      <c r="M714" s="13" t="str">
        <f t="shared" si="67"/>
        <v xml:space="preserve"> </v>
      </c>
    </row>
    <row r="715" spans="9:13">
      <c r="I715" s="10" t="str">
        <f t="shared" si="63"/>
        <v xml:space="preserve"> </v>
      </c>
      <c r="J715" s="19" t="str">
        <f t="shared" si="64"/>
        <v xml:space="preserve"> </v>
      </c>
      <c r="K715" s="83" t="str">
        <f t="shared" si="65"/>
        <v xml:space="preserve"> </v>
      </c>
      <c r="L715" s="13" t="str">
        <f t="shared" si="66"/>
        <v xml:space="preserve"> </v>
      </c>
      <c r="M715" s="13" t="str">
        <f t="shared" si="67"/>
        <v xml:space="preserve"> </v>
      </c>
    </row>
    <row r="716" spans="9:13">
      <c r="I716" s="10" t="str">
        <f t="shared" si="63"/>
        <v xml:space="preserve"> </v>
      </c>
      <c r="J716" s="19" t="str">
        <f t="shared" si="64"/>
        <v xml:space="preserve"> </v>
      </c>
      <c r="K716" s="83" t="str">
        <f t="shared" si="65"/>
        <v xml:space="preserve"> </v>
      </c>
      <c r="L716" s="13" t="str">
        <f t="shared" si="66"/>
        <v xml:space="preserve"> </v>
      </c>
      <c r="M716" s="13" t="str">
        <f t="shared" si="67"/>
        <v xml:space="preserve"> </v>
      </c>
    </row>
    <row r="717" spans="9:13">
      <c r="I717" s="10" t="str">
        <f t="shared" si="63"/>
        <v xml:space="preserve"> </v>
      </c>
      <c r="J717" s="19" t="str">
        <f t="shared" si="64"/>
        <v xml:space="preserve"> </v>
      </c>
      <c r="K717" s="83" t="str">
        <f t="shared" si="65"/>
        <v xml:space="preserve"> </v>
      </c>
      <c r="L717" s="13" t="str">
        <f t="shared" si="66"/>
        <v xml:space="preserve"> </v>
      </c>
      <c r="M717" s="13" t="str">
        <f t="shared" si="67"/>
        <v xml:space="preserve"> </v>
      </c>
    </row>
    <row r="718" spans="9:13">
      <c r="I718" s="10" t="str">
        <f t="shared" si="63"/>
        <v xml:space="preserve"> </v>
      </c>
      <c r="J718" s="19" t="str">
        <f t="shared" si="64"/>
        <v xml:space="preserve"> </v>
      </c>
      <c r="K718" s="83" t="str">
        <f t="shared" si="65"/>
        <v xml:space="preserve"> </v>
      </c>
      <c r="L718" s="13" t="str">
        <f t="shared" si="66"/>
        <v xml:space="preserve"> </v>
      </c>
      <c r="M718" s="13" t="str">
        <f t="shared" si="67"/>
        <v xml:space="preserve"> </v>
      </c>
    </row>
    <row r="719" spans="9:13">
      <c r="I719" s="10" t="str">
        <f t="shared" si="63"/>
        <v xml:space="preserve"> </v>
      </c>
      <c r="J719" s="19" t="str">
        <f t="shared" si="64"/>
        <v xml:space="preserve"> </v>
      </c>
      <c r="K719" s="83" t="str">
        <f t="shared" si="65"/>
        <v xml:space="preserve"> </v>
      </c>
      <c r="L719" s="13" t="str">
        <f t="shared" si="66"/>
        <v xml:space="preserve"> </v>
      </c>
      <c r="M719" s="13" t="str">
        <f t="shared" si="67"/>
        <v xml:space="preserve"> </v>
      </c>
    </row>
    <row r="720" spans="9:13">
      <c r="I720" s="10" t="str">
        <f t="shared" si="63"/>
        <v xml:space="preserve"> </v>
      </c>
      <c r="J720" s="19" t="str">
        <f t="shared" si="64"/>
        <v xml:space="preserve"> </v>
      </c>
      <c r="K720" s="83" t="str">
        <f t="shared" si="65"/>
        <v xml:space="preserve"> </v>
      </c>
      <c r="L720" s="13" t="str">
        <f t="shared" si="66"/>
        <v xml:space="preserve"> </v>
      </c>
      <c r="M720" s="13" t="str">
        <f t="shared" si="67"/>
        <v xml:space="preserve"> </v>
      </c>
    </row>
    <row r="721" spans="9:13">
      <c r="I721" s="10" t="str">
        <f t="shared" si="63"/>
        <v xml:space="preserve"> </v>
      </c>
      <c r="J721" s="19" t="str">
        <f t="shared" si="64"/>
        <v xml:space="preserve"> </v>
      </c>
      <c r="K721" s="83" t="str">
        <f t="shared" si="65"/>
        <v xml:space="preserve"> </v>
      </c>
      <c r="L721" s="13" t="str">
        <f t="shared" si="66"/>
        <v xml:space="preserve"> </v>
      </c>
      <c r="M721" s="13" t="str">
        <f t="shared" si="67"/>
        <v xml:space="preserve"> </v>
      </c>
    </row>
    <row r="722" spans="9:13">
      <c r="I722" s="10" t="str">
        <f t="shared" si="63"/>
        <v xml:space="preserve"> </v>
      </c>
      <c r="J722" s="19" t="str">
        <f t="shared" si="64"/>
        <v xml:space="preserve"> </v>
      </c>
      <c r="K722" s="83" t="str">
        <f t="shared" si="65"/>
        <v xml:space="preserve"> </v>
      </c>
      <c r="L722" s="13" t="str">
        <f t="shared" si="66"/>
        <v xml:space="preserve"> </v>
      </c>
      <c r="M722" s="13" t="str">
        <f t="shared" si="67"/>
        <v xml:space="preserve"> </v>
      </c>
    </row>
    <row r="723" spans="9:13">
      <c r="I723" s="10" t="str">
        <f t="shared" si="63"/>
        <v xml:space="preserve"> </v>
      </c>
      <c r="J723" s="19" t="str">
        <f t="shared" si="64"/>
        <v xml:space="preserve"> </v>
      </c>
      <c r="K723" s="83" t="str">
        <f t="shared" si="65"/>
        <v xml:space="preserve"> </v>
      </c>
      <c r="L723" s="13" t="str">
        <f t="shared" si="66"/>
        <v xml:space="preserve"> </v>
      </c>
      <c r="M723" s="13" t="str">
        <f t="shared" si="67"/>
        <v xml:space="preserve"> </v>
      </c>
    </row>
    <row r="724" spans="9:13">
      <c r="I724" s="10" t="str">
        <f t="shared" si="63"/>
        <v xml:space="preserve"> </v>
      </c>
      <c r="J724" s="19" t="str">
        <f t="shared" si="64"/>
        <v xml:space="preserve"> </v>
      </c>
      <c r="K724" s="83" t="str">
        <f t="shared" si="65"/>
        <v xml:space="preserve"> </v>
      </c>
      <c r="L724" s="13" t="str">
        <f t="shared" si="66"/>
        <v xml:space="preserve"> </v>
      </c>
      <c r="M724" s="13" t="str">
        <f t="shared" si="67"/>
        <v xml:space="preserve"> </v>
      </c>
    </row>
    <row r="725" spans="9:13">
      <c r="I725" s="10" t="str">
        <f t="shared" si="63"/>
        <v xml:space="preserve"> </v>
      </c>
      <c r="J725" s="19" t="str">
        <f t="shared" si="64"/>
        <v xml:space="preserve"> </v>
      </c>
      <c r="K725" s="83" t="str">
        <f t="shared" si="65"/>
        <v xml:space="preserve"> </v>
      </c>
      <c r="L725" s="13" t="str">
        <f t="shared" si="66"/>
        <v xml:space="preserve"> </v>
      </c>
      <c r="M725" s="13" t="str">
        <f t="shared" si="67"/>
        <v xml:space="preserve"> </v>
      </c>
    </row>
    <row r="726" spans="9:13">
      <c r="I726" s="10" t="str">
        <f t="shared" si="63"/>
        <v xml:space="preserve"> </v>
      </c>
      <c r="J726" s="19" t="str">
        <f t="shared" si="64"/>
        <v xml:space="preserve"> </v>
      </c>
      <c r="K726" s="83" t="str">
        <f t="shared" si="65"/>
        <v xml:space="preserve"> </v>
      </c>
      <c r="L726" s="13" t="str">
        <f t="shared" si="66"/>
        <v xml:space="preserve"> </v>
      </c>
      <c r="M726" s="13" t="str">
        <f t="shared" si="67"/>
        <v xml:space="preserve"> </v>
      </c>
    </row>
    <row r="727" spans="9:13">
      <c r="I727" s="10" t="str">
        <f t="shared" si="63"/>
        <v xml:space="preserve"> </v>
      </c>
      <c r="J727" s="19" t="str">
        <f t="shared" si="64"/>
        <v xml:space="preserve"> </v>
      </c>
      <c r="K727" s="83" t="str">
        <f t="shared" si="65"/>
        <v xml:space="preserve"> </v>
      </c>
      <c r="L727" s="13" t="str">
        <f t="shared" si="66"/>
        <v xml:space="preserve"> </v>
      </c>
      <c r="M727" s="13" t="str">
        <f t="shared" si="67"/>
        <v xml:space="preserve"> </v>
      </c>
    </row>
    <row r="728" spans="9:13">
      <c r="I728" s="10" t="str">
        <f t="shared" si="63"/>
        <v xml:space="preserve"> </v>
      </c>
      <c r="J728" s="19" t="str">
        <f t="shared" si="64"/>
        <v xml:space="preserve"> </v>
      </c>
      <c r="K728" s="83" t="str">
        <f t="shared" si="65"/>
        <v xml:space="preserve"> </v>
      </c>
      <c r="L728" s="13" t="str">
        <f t="shared" si="66"/>
        <v xml:space="preserve"> </v>
      </c>
      <c r="M728" s="13" t="str">
        <f t="shared" si="67"/>
        <v xml:space="preserve"> </v>
      </c>
    </row>
    <row r="729" spans="9:13">
      <c r="I729" s="10" t="str">
        <f t="shared" si="63"/>
        <v xml:space="preserve"> </v>
      </c>
      <c r="J729" s="19" t="str">
        <f t="shared" si="64"/>
        <v xml:space="preserve"> </v>
      </c>
      <c r="K729" s="83" t="str">
        <f t="shared" si="65"/>
        <v xml:space="preserve"> </v>
      </c>
      <c r="L729" s="13" t="str">
        <f t="shared" si="66"/>
        <v xml:space="preserve"> </v>
      </c>
      <c r="M729" s="13" t="str">
        <f t="shared" si="67"/>
        <v xml:space="preserve"> </v>
      </c>
    </row>
    <row r="730" spans="9:13">
      <c r="I730" s="10" t="str">
        <f t="shared" si="63"/>
        <v xml:space="preserve"> </v>
      </c>
      <c r="J730" s="19" t="str">
        <f t="shared" si="64"/>
        <v xml:space="preserve"> </v>
      </c>
      <c r="K730" s="83" t="str">
        <f t="shared" si="65"/>
        <v xml:space="preserve"> </v>
      </c>
      <c r="L730" s="13" t="str">
        <f t="shared" si="66"/>
        <v xml:space="preserve"> </v>
      </c>
      <c r="M730" s="13" t="str">
        <f t="shared" si="67"/>
        <v xml:space="preserve"> </v>
      </c>
    </row>
    <row r="731" spans="9:13">
      <c r="I731" s="10" t="str">
        <f t="shared" si="63"/>
        <v xml:space="preserve"> </v>
      </c>
      <c r="J731" s="19" t="str">
        <f t="shared" si="64"/>
        <v xml:space="preserve"> </v>
      </c>
      <c r="K731" s="83" t="str">
        <f t="shared" si="65"/>
        <v xml:space="preserve"> </v>
      </c>
      <c r="L731" s="13" t="str">
        <f t="shared" si="66"/>
        <v xml:space="preserve"> </v>
      </c>
      <c r="M731" s="13" t="str">
        <f t="shared" si="67"/>
        <v xml:space="preserve"> </v>
      </c>
    </row>
    <row r="732" spans="9:13">
      <c r="I732" s="10" t="str">
        <f t="shared" si="63"/>
        <v xml:space="preserve"> </v>
      </c>
      <c r="J732" s="19" t="str">
        <f t="shared" si="64"/>
        <v xml:space="preserve"> </v>
      </c>
      <c r="K732" s="83" t="str">
        <f t="shared" si="65"/>
        <v xml:space="preserve"> </v>
      </c>
      <c r="L732" s="13" t="str">
        <f t="shared" si="66"/>
        <v xml:space="preserve"> </v>
      </c>
      <c r="M732" s="13" t="str">
        <f t="shared" si="67"/>
        <v xml:space="preserve"> </v>
      </c>
    </row>
    <row r="733" spans="9:13">
      <c r="I733" s="10" t="str">
        <f t="shared" si="63"/>
        <v xml:space="preserve"> </v>
      </c>
      <c r="J733" s="19" t="str">
        <f t="shared" si="64"/>
        <v xml:space="preserve"> </v>
      </c>
      <c r="K733" s="83" t="str">
        <f t="shared" si="65"/>
        <v xml:space="preserve"> </v>
      </c>
      <c r="L733" s="13" t="str">
        <f t="shared" si="66"/>
        <v xml:space="preserve"> </v>
      </c>
      <c r="M733" s="13" t="str">
        <f t="shared" si="67"/>
        <v xml:space="preserve"> </v>
      </c>
    </row>
    <row r="734" spans="9:13">
      <c r="I734" s="10" t="str">
        <f t="shared" si="63"/>
        <v xml:space="preserve"> </v>
      </c>
      <c r="J734" s="19" t="str">
        <f t="shared" si="64"/>
        <v xml:space="preserve"> </v>
      </c>
      <c r="K734" s="83" t="str">
        <f t="shared" si="65"/>
        <v xml:space="preserve"> </v>
      </c>
      <c r="L734" s="13" t="str">
        <f t="shared" si="66"/>
        <v xml:space="preserve"> </v>
      </c>
      <c r="M734" s="13" t="str">
        <f t="shared" si="67"/>
        <v xml:space="preserve"> </v>
      </c>
    </row>
    <row r="735" spans="9:13">
      <c r="I735" s="10" t="str">
        <f t="shared" si="63"/>
        <v xml:space="preserve"> </v>
      </c>
      <c r="J735" s="19" t="str">
        <f t="shared" si="64"/>
        <v xml:space="preserve"> </v>
      </c>
      <c r="K735" s="83" t="str">
        <f t="shared" si="65"/>
        <v xml:space="preserve"> </v>
      </c>
      <c r="L735" s="13" t="str">
        <f t="shared" si="66"/>
        <v xml:space="preserve"> </v>
      </c>
      <c r="M735" s="13" t="str">
        <f t="shared" si="67"/>
        <v xml:space="preserve"> </v>
      </c>
    </row>
    <row r="736" spans="9:13">
      <c r="I736" s="10" t="str">
        <f t="shared" si="63"/>
        <v xml:space="preserve"> </v>
      </c>
      <c r="J736" s="19" t="str">
        <f t="shared" si="64"/>
        <v xml:space="preserve"> </v>
      </c>
      <c r="K736" s="83" t="str">
        <f t="shared" si="65"/>
        <v xml:space="preserve"> </v>
      </c>
      <c r="L736" s="13" t="str">
        <f t="shared" si="66"/>
        <v xml:space="preserve"> </v>
      </c>
      <c r="M736" s="13" t="str">
        <f t="shared" si="67"/>
        <v xml:space="preserve"> </v>
      </c>
    </row>
    <row r="737" spans="9:13">
      <c r="I737" s="10" t="str">
        <f t="shared" si="63"/>
        <v xml:space="preserve"> </v>
      </c>
      <c r="J737" s="19" t="str">
        <f t="shared" si="64"/>
        <v xml:space="preserve"> </v>
      </c>
      <c r="K737" s="83" t="str">
        <f t="shared" si="65"/>
        <v xml:space="preserve"> </v>
      </c>
      <c r="L737" s="13" t="str">
        <f t="shared" si="66"/>
        <v xml:space="preserve"> </v>
      </c>
      <c r="M737" s="13" t="str">
        <f t="shared" si="67"/>
        <v xml:space="preserve"> </v>
      </c>
    </row>
    <row r="738" spans="9:13">
      <c r="I738" s="10" t="str">
        <f t="shared" si="63"/>
        <v xml:space="preserve"> </v>
      </c>
      <c r="J738" s="19" t="str">
        <f t="shared" si="64"/>
        <v xml:space="preserve"> </v>
      </c>
      <c r="K738" s="83" t="str">
        <f t="shared" si="65"/>
        <v xml:space="preserve"> </v>
      </c>
      <c r="L738" s="13" t="str">
        <f t="shared" si="66"/>
        <v xml:space="preserve"> </v>
      </c>
      <c r="M738" s="13" t="str">
        <f t="shared" si="67"/>
        <v xml:space="preserve"> </v>
      </c>
    </row>
    <row r="739" spans="9:13">
      <c r="I739" s="10" t="str">
        <f t="shared" si="63"/>
        <v xml:space="preserve"> </v>
      </c>
      <c r="J739" s="19" t="str">
        <f t="shared" si="64"/>
        <v xml:space="preserve"> </v>
      </c>
      <c r="K739" s="83" t="str">
        <f t="shared" si="65"/>
        <v xml:space="preserve"> </v>
      </c>
      <c r="L739" s="13" t="str">
        <f t="shared" si="66"/>
        <v xml:space="preserve"> </v>
      </c>
      <c r="M739" s="13" t="str">
        <f t="shared" si="67"/>
        <v xml:space="preserve"> </v>
      </c>
    </row>
    <row r="740" spans="9:13">
      <c r="I740" s="10" t="str">
        <f t="shared" si="63"/>
        <v xml:space="preserve"> </v>
      </c>
      <c r="J740" s="19" t="str">
        <f t="shared" si="64"/>
        <v xml:space="preserve"> </v>
      </c>
      <c r="K740" s="83" t="str">
        <f t="shared" si="65"/>
        <v xml:space="preserve"> </v>
      </c>
      <c r="L740" s="13" t="str">
        <f t="shared" si="66"/>
        <v xml:space="preserve"> </v>
      </c>
      <c r="M740" s="13" t="str">
        <f t="shared" si="67"/>
        <v xml:space="preserve"> </v>
      </c>
    </row>
    <row r="741" spans="9:13">
      <c r="I741" s="10" t="str">
        <f t="shared" si="63"/>
        <v xml:space="preserve"> </v>
      </c>
      <c r="J741" s="19" t="str">
        <f t="shared" si="64"/>
        <v xml:space="preserve"> </v>
      </c>
      <c r="K741" s="83" t="str">
        <f t="shared" si="65"/>
        <v xml:space="preserve"> </v>
      </c>
      <c r="L741" s="13" t="str">
        <f t="shared" si="66"/>
        <v xml:space="preserve"> </v>
      </c>
      <c r="M741" s="13" t="str">
        <f t="shared" si="67"/>
        <v xml:space="preserve"> </v>
      </c>
    </row>
    <row r="742" spans="9:13">
      <c r="I742" s="10" t="str">
        <f t="shared" si="63"/>
        <v xml:space="preserve"> </v>
      </c>
      <c r="J742" s="19" t="str">
        <f t="shared" si="64"/>
        <v xml:space="preserve"> </v>
      </c>
      <c r="K742" s="83" t="str">
        <f t="shared" si="65"/>
        <v xml:space="preserve"> </v>
      </c>
      <c r="L742" s="13" t="str">
        <f t="shared" si="66"/>
        <v xml:space="preserve"> </v>
      </c>
      <c r="M742" s="13" t="str">
        <f t="shared" si="67"/>
        <v xml:space="preserve"> </v>
      </c>
    </row>
    <row r="743" spans="9:13">
      <c r="I743" s="10" t="str">
        <f t="shared" si="63"/>
        <v xml:space="preserve"> </v>
      </c>
      <c r="J743" s="19" t="str">
        <f t="shared" si="64"/>
        <v xml:space="preserve"> </v>
      </c>
      <c r="K743" s="83" t="str">
        <f t="shared" si="65"/>
        <v xml:space="preserve"> </v>
      </c>
      <c r="L743" s="13" t="str">
        <f t="shared" si="66"/>
        <v xml:space="preserve"> </v>
      </c>
      <c r="M743" s="13" t="str">
        <f t="shared" si="67"/>
        <v xml:space="preserve"> </v>
      </c>
    </row>
    <row r="744" spans="9:13">
      <c r="I744" s="10" t="str">
        <f t="shared" si="63"/>
        <v xml:space="preserve"> </v>
      </c>
      <c r="J744" s="19" t="str">
        <f t="shared" si="64"/>
        <v xml:space="preserve"> </v>
      </c>
      <c r="K744" s="83" t="str">
        <f t="shared" si="65"/>
        <v xml:space="preserve"> </v>
      </c>
      <c r="L744" s="13" t="str">
        <f t="shared" si="66"/>
        <v xml:space="preserve"> </v>
      </c>
      <c r="M744" s="13" t="str">
        <f t="shared" si="67"/>
        <v xml:space="preserve"> </v>
      </c>
    </row>
    <row r="745" spans="9:13">
      <c r="I745" s="10" t="str">
        <f t="shared" si="63"/>
        <v xml:space="preserve"> </v>
      </c>
      <c r="J745" s="19" t="str">
        <f t="shared" si="64"/>
        <v xml:space="preserve"> </v>
      </c>
      <c r="K745" s="83" t="str">
        <f t="shared" si="65"/>
        <v xml:space="preserve"> </v>
      </c>
      <c r="L745" s="13" t="str">
        <f t="shared" si="66"/>
        <v xml:space="preserve"> </v>
      </c>
      <c r="M745" s="13" t="str">
        <f t="shared" si="67"/>
        <v xml:space="preserve"> </v>
      </c>
    </row>
    <row r="746" spans="9:13">
      <c r="I746" s="10" t="str">
        <f t="shared" si="63"/>
        <v xml:space="preserve"> </v>
      </c>
      <c r="J746" s="19" t="str">
        <f t="shared" si="64"/>
        <v xml:space="preserve"> </v>
      </c>
      <c r="K746" s="83" t="str">
        <f t="shared" si="65"/>
        <v xml:space="preserve"> </v>
      </c>
      <c r="L746" s="13" t="str">
        <f t="shared" si="66"/>
        <v xml:space="preserve"> </v>
      </c>
      <c r="M746" s="13" t="str">
        <f t="shared" si="67"/>
        <v xml:space="preserve"> </v>
      </c>
    </row>
    <row r="747" spans="9:13">
      <c r="I747" s="10" t="str">
        <f t="shared" si="63"/>
        <v xml:space="preserve"> </v>
      </c>
      <c r="J747" s="19" t="str">
        <f t="shared" si="64"/>
        <v xml:space="preserve"> </v>
      </c>
      <c r="K747" s="83" t="str">
        <f t="shared" si="65"/>
        <v xml:space="preserve"> </v>
      </c>
      <c r="L747" s="13" t="str">
        <f t="shared" si="66"/>
        <v xml:space="preserve"> </v>
      </c>
      <c r="M747" s="13" t="str">
        <f t="shared" si="67"/>
        <v xml:space="preserve"> </v>
      </c>
    </row>
    <row r="748" spans="9:13">
      <c r="I748" s="10" t="str">
        <f t="shared" si="63"/>
        <v xml:space="preserve"> </v>
      </c>
      <c r="J748" s="19" t="str">
        <f t="shared" si="64"/>
        <v xml:space="preserve"> </v>
      </c>
      <c r="K748" s="83" t="str">
        <f t="shared" si="65"/>
        <v xml:space="preserve"> </v>
      </c>
      <c r="L748" s="13" t="str">
        <f t="shared" si="66"/>
        <v xml:space="preserve"> </v>
      </c>
      <c r="M748" s="13" t="str">
        <f t="shared" si="67"/>
        <v xml:space="preserve"> </v>
      </c>
    </row>
    <row r="749" spans="9:13">
      <c r="I749" s="10" t="str">
        <f t="shared" si="63"/>
        <v xml:space="preserve"> </v>
      </c>
      <c r="J749" s="19" t="str">
        <f t="shared" si="64"/>
        <v xml:space="preserve"> </v>
      </c>
      <c r="K749" s="83" t="str">
        <f t="shared" si="65"/>
        <v xml:space="preserve"> </v>
      </c>
      <c r="L749" s="13" t="str">
        <f t="shared" si="66"/>
        <v xml:space="preserve"> </v>
      </c>
      <c r="M749" s="13" t="str">
        <f t="shared" si="67"/>
        <v xml:space="preserve"> </v>
      </c>
    </row>
    <row r="750" spans="9:13">
      <c r="I750" s="10" t="str">
        <f t="shared" si="63"/>
        <v xml:space="preserve"> </v>
      </c>
      <c r="J750" s="19" t="str">
        <f t="shared" si="64"/>
        <v xml:space="preserve"> </v>
      </c>
      <c r="K750" s="83" t="str">
        <f t="shared" si="65"/>
        <v xml:space="preserve"> </v>
      </c>
      <c r="L750" s="13" t="str">
        <f t="shared" si="66"/>
        <v xml:space="preserve"> </v>
      </c>
      <c r="M750" s="13" t="str">
        <f t="shared" si="67"/>
        <v xml:space="preserve"> </v>
      </c>
    </row>
    <row r="751" spans="9:13">
      <c r="I751" s="10" t="str">
        <f t="shared" si="63"/>
        <v xml:space="preserve"> </v>
      </c>
      <c r="J751" s="19" t="str">
        <f t="shared" si="64"/>
        <v xml:space="preserve"> </v>
      </c>
      <c r="K751" s="83" t="str">
        <f t="shared" si="65"/>
        <v xml:space="preserve"> </v>
      </c>
      <c r="L751" s="13" t="str">
        <f t="shared" si="66"/>
        <v xml:space="preserve"> </v>
      </c>
      <c r="M751" s="13" t="str">
        <f t="shared" si="67"/>
        <v xml:space="preserve"> </v>
      </c>
    </row>
    <row r="752" spans="9:13">
      <c r="I752" s="10" t="str">
        <f t="shared" si="63"/>
        <v xml:space="preserve"> </v>
      </c>
      <c r="J752" s="19" t="str">
        <f t="shared" si="64"/>
        <v xml:space="preserve"> </v>
      </c>
      <c r="K752" s="83" t="str">
        <f t="shared" si="65"/>
        <v xml:space="preserve"> </v>
      </c>
      <c r="L752" s="13" t="str">
        <f t="shared" si="66"/>
        <v xml:space="preserve"> </v>
      </c>
      <c r="M752" s="13" t="str">
        <f t="shared" si="67"/>
        <v xml:space="preserve"> </v>
      </c>
    </row>
    <row r="753" spans="9:13">
      <c r="I753" s="10" t="str">
        <f t="shared" si="63"/>
        <v xml:space="preserve"> </v>
      </c>
      <c r="J753" s="19" t="str">
        <f t="shared" si="64"/>
        <v xml:space="preserve"> </v>
      </c>
      <c r="K753" s="83" t="str">
        <f t="shared" si="65"/>
        <v xml:space="preserve"> </v>
      </c>
      <c r="L753" s="13" t="str">
        <f t="shared" si="66"/>
        <v xml:space="preserve"> </v>
      </c>
      <c r="M753" s="13" t="str">
        <f t="shared" si="67"/>
        <v xml:space="preserve"> </v>
      </c>
    </row>
    <row r="754" spans="9:13">
      <c r="I754" s="10" t="str">
        <f t="shared" si="63"/>
        <v xml:space="preserve"> </v>
      </c>
      <c r="J754" s="19" t="str">
        <f t="shared" si="64"/>
        <v xml:space="preserve"> </v>
      </c>
      <c r="K754" s="83" t="str">
        <f t="shared" si="65"/>
        <v xml:space="preserve"> </v>
      </c>
      <c r="L754" s="13" t="str">
        <f t="shared" si="66"/>
        <v xml:space="preserve"> </v>
      </c>
      <c r="M754" s="13" t="str">
        <f t="shared" si="67"/>
        <v xml:space="preserve"> </v>
      </c>
    </row>
    <row r="755" spans="9:13">
      <c r="I755" s="10" t="str">
        <f t="shared" si="63"/>
        <v xml:space="preserve"> </v>
      </c>
      <c r="J755" s="19" t="str">
        <f t="shared" si="64"/>
        <v xml:space="preserve"> </v>
      </c>
      <c r="K755" s="83" t="str">
        <f t="shared" si="65"/>
        <v xml:space="preserve"> </v>
      </c>
      <c r="L755" s="13" t="str">
        <f t="shared" si="66"/>
        <v xml:space="preserve"> </v>
      </c>
      <c r="M755" s="13" t="str">
        <f t="shared" si="67"/>
        <v xml:space="preserve"> </v>
      </c>
    </row>
    <row r="756" spans="9:13">
      <c r="I756" s="10" t="str">
        <f t="shared" si="63"/>
        <v xml:space="preserve"> </v>
      </c>
      <c r="J756" s="19" t="str">
        <f t="shared" si="64"/>
        <v xml:space="preserve"> </v>
      </c>
      <c r="K756" s="83" t="str">
        <f t="shared" si="65"/>
        <v xml:space="preserve"> </v>
      </c>
      <c r="L756" s="13" t="str">
        <f t="shared" si="66"/>
        <v xml:space="preserve"> </v>
      </c>
      <c r="M756" s="13" t="str">
        <f t="shared" si="67"/>
        <v xml:space="preserve"> </v>
      </c>
    </row>
    <row r="757" spans="9:13">
      <c r="I757" s="10" t="str">
        <f t="shared" si="63"/>
        <v xml:space="preserve"> </v>
      </c>
      <c r="J757" s="19" t="str">
        <f t="shared" si="64"/>
        <v xml:space="preserve"> </v>
      </c>
      <c r="K757" s="83" t="str">
        <f t="shared" si="65"/>
        <v xml:space="preserve"> </v>
      </c>
      <c r="L757" s="13" t="str">
        <f t="shared" si="66"/>
        <v xml:space="preserve"> </v>
      </c>
      <c r="M757" s="13" t="str">
        <f t="shared" si="67"/>
        <v xml:space="preserve"> </v>
      </c>
    </row>
    <row r="758" spans="9:13">
      <c r="I758" s="10" t="str">
        <f t="shared" si="63"/>
        <v xml:space="preserve"> </v>
      </c>
      <c r="J758" s="19" t="str">
        <f t="shared" si="64"/>
        <v xml:space="preserve"> </v>
      </c>
      <c r="K758" s="83" t="str">
        <f t="shared" si="65"/>
        <v xml:space="preserve"> </v>
      </c>
      <c r="L758" s="13" t="str">
        <f t="shared" si="66"/>
        <v xml:space="preserve"> </v>
      </c>
      <c r="M758" s="13" t="str">
        <f t="shared" si="67"/>
        <v xml:space="preserve"> </v>
      </c>
    </row>
    <row r="759" spans="9:13">
      <c r="I759" s="10" t="str">
        <f t="shared" si="63"/>
        <v xml:space="preserve"> </v>
      </c>
      <c r="J759" s="19" t="str">
        <f t="shared" si="64"/>
        <v xml:space="preserve"> </v>
      </c>
      <c r="K759" s="83" t="str">
        <f t="shared" si="65"/>
        <v xml:space="preserve"> </v>
      </c>
      <c r="L759" s="13" t="str">
        <f t="shared" si="66"/>
        <v xml:space="preserve"> </v>
      </c>
      <c r="M759" s="13" t="str">
        <f t="shared" si="67"/>
        <v xml:space="preserve"> </v>
      </c>
    </row>
    <row r="760" spans="9:13">
      <c r="I760" s="10" t="str">
        <f t="shared" si="63"/>
        <v xml:space="preserve"> </v>
      </c>
      <c r="J760" s="19" t="str">
        <f t="shared" si="64"/>
        <v xml:space="preserve"> </v>
      </c>
      <c r="K760" s="83" t="str">
        <f t="shared" si="65"/>
        <v xml:space="preserve"> </v>
      </c>
      <c r="L760" s="13" t="str">
        <f t="shared" si="66"/>
        <v xml:space="preserve"> </v>
      </c>
      <c r="M760" s="13" t="str">
        <f t="shared" si="67"/>
        <v xml:space="preserve"> </v>
      </c>
    </row>
    <row r="761" spans="9:13">
      <c r="I761" s="10" t="str">
        <f t="shared" si="63"/>
        <v xml:space="preserve"> </v>
      </c>
      <c r="J761" s="19" t="str">
        <f t="shared" si="64"/>
        <v xml:space="preserve"> </v>
      </c>
      <c r="K761" s="83" t="str">
        <f t="shared" si="65"/>
        <v xml:space="preserve"> </v>
      </c>
      <c r="L761" s="13" t="str">
        <f t="shared" si="66"/>
        <v xml:space="preserve"> </v>
      </c>
      <c r="M761" s="13" t="str">
        <f t="shared" si="67"/>
        <v xml:space="preserve"> </v>
      </c>
    </row>
    <row r="762" spans="9:13">
      <c r="I762" s="10" t="str">
        <f t="shared" si="63"/>
        <v xml:space="preserve"> </v>
      </c>
      <c r="J762" s="19" t="str">
        <f t="shared" si="64"/>
        <v xml:space="preserve"> </v>
      </c>
      <c r="K762" s="83" t="str">
        <f t="shared" si="65"/>
        <v xml:space="preserve"> </v>
      </c>
      <c r="L762" s="13" t="str">
        <f t="shared" si="66"/>
        <v xml:space="preserve"> </v>
      </c>
      <c r="M762" s="13" t="str">
        <f t="shared" si="67"/>
        <v xml:space="preserve"> </v>
      </c>
    </row>
    <row r="763" spans="9:13">
      <c r="I763" s="10" t="str">
        <f t="shared" si="63"/>
        <v xml:space="preserve"> </v>
      </c>
      <c r="J763" s="19" t="str">
        <f t="shared" si="64"/>
        <v xml:space="preserve"> </v>
      </c>
      <c r="K763" s="83" t="str">
        <f t="shared" si="65"/>
        <v xml:space="preserve"> </v>
      </c>
      <c r="L763" s="13" t="str">
        <f t="shared" si="66"/>
        <v xml:space="preserve"> </v>
      </c>
      <c r="M763" s="13" t="str">
        <f t="shared" si="67"/>
        <v xml:space="preserve"> </v>
      </c>
    </row>
    <row r="764" spans="9:13">
      <c r="I764" s="10" t="str">
        <f t="shared" si="63"/>
        <v xml:space="preserve"> </v>
      </c>
      <c r="J764" s="19" t="str">
        <f t="shared" si="64"/>
        <v xml:space="preserve"> </v>
      </c>
      <c r="K764" s="83" t="str">
        <f t="shared" si="65"/>
        <v xml:space="preserve"> </v>
      </c>
      <c r="L764" s="13" t="str">
        <f t="shared" si="66"/>
        <v xml:space="preserve"> </v>
      </c>
      <c r="M764" s="13" t="str">
        <f t="shared" si="67"/>
        <v xml:space="preserve"> </v>
      </c>
    </row>
    <row r="765" spans="9:13">
      <c r="I765" s="10" t="str">
        <f t="shared" si="63"/>
        <v xml:space="preserve"> </v>
      </c>
      <c r="J765" s="19" t="str">
        <f t="shared" si="64"/>
        <v xml:space="preserve"> </v>
      </c>
      <c r="K765" s="83" t="str">
        <f t="shared" si="65"/>
        <v xml:space="preserve"> </v>
      </c>
      <c r="L765" s="13" t="str">
        <f t="shared" si="66"/>
        <v xml:space="preserve"> </v>
      </c>
      <c r="M765" s="13" t="str">
        <f t="shared" si="67"/>
        <v xml:space="preserve"> </v>
      </c>
    </row>
    <row r="766" spans="9:13">
      <c r="I766" s="10" t="str">
        <f t="shared" si="63"/>
        <v xml:space="preserve"> </v>
      </c>
      <c r="J766" s="19" t="str">
        <f t="shared" si="64"/>
        <v xml:space="preserve"> </v>
      </c>
      <c r="K766" s="83" t="str">
        <f t="shared" si="65"/>
        <v xml:space="preserve"> </v>
      </c>
      <c r="L766" s="13" t="str">
        <f t="shared" si="66"/>
        <v xml:space="preserve"> </v>
      </c>
      <c r="M766" s="13" t="str">
        <f t="shared" si="67"/>
        <v xml:space="preserve"> </v>
      </c>
    </row>
    <row r="767" spans="9:13">
      <c r="I767" s="10" t="str">
        <f t="shared" si="63"/>
        <v xml:space="preserve"> </v>
      </c>
      <c r="J767" s="19" t="str">
        <f t="shared" si="64"/>
        <v xml:space="preserve"> </v>
      </c>
      <c r="K767" s="83" t="str">
        <f t="shared" si="65"/>
        <v xml:space="preserve"> </v>
      </c>
      <c r="L767" s="13" t="str">
        <f t="shared" si="66"/>
        <v xml:space="preserve"> </v>
      </c>
      <c r="M767" s="13" t="str">
        <f t="shared" si="67"/>
        <v xml:space="preserve"> </v>
      </c>
    </row>
    <row r="768" spans="9:13">
      <c r="I768" s="10" t="str">
        <f t="shared" si="63"/>
        <v xml:space="preserve"> </v>
      </c>
      <c r="J768" s="19" t="str">
        <f t="shared" si="64"/>
        <v xml:space="preserve"> </v>
      </c>
      <c r="K768" s="83" t="str">
        <f t="shared" si="65"/>
        <v xml:space="preserve"> </v>
      </c>
      <c r="L768" s="13" t="str">
        <f t="shared" si="66"/>
        <v xml:space="preserve"> </v>
      </c>
      <c r="M768" s="13" t="str">
        <f t="shared" si="67"/>
        <v xml:space="preserve"> </v>
      </c>
    </row>
    <row r="769" spans="9:13">
      <c r="I769" s="10" t="str">
        <f t="shared" si="63"/>
        <v xml:space="preserve"> </v>
      </c>
      <c r="J769" s="19" t="str">
        <f t="shared" si="64"/>
        <v xml:space="preserve"> </v>
      </c>
      <c r="K769" s="83" t="str">
        <f t="shared" si="65"/>
        <v xml:space="preserve"> </v>
      </c>
      <c r="L769" s="13" t="str">
        <f t="shared" si="66"/>
        <v xml:space="preserve"> </v>
      </c>
      <c r="M769" s="13" t="str">
        <f t="shared" si="67"/>
        <v xml:space="preserve"> </v>
      </c>
    </row>
    <row r="770" spans="9:13">
      <c r="I770" s="10" t="str">
        <f t="shared" ref="I770:I833" si="68">IF(ISBLANK(E770)," ",CONCATENATE(D770,E770))</f>
        <v xml:space="preserve"> </v>
      </c>
      <c r="J770" s="19" t="str">
        <f t="shared" ref="J770:J833" si="69">IF(ISBLANK(E770)," ",VLOOKUP(I770,id,2,FALSE))</f>
        <v xml:space="preserve"> </v>
      </c>
      <c r="K770" s="83" t="str">
        <f t="shared" ref="K770:K833" si="70">IF(ISBLANK(E770)," ",VLOOKUP(I770,id,3,FALSE))</f>
        <v xml:space="preserve"> </v>
      </c>
      <c r="L770" s="13" t="str">
        <f t="shared" ref="L770:L833" si="71">IF(ISBLANK(E770)," ",VLOOKUP(I770,id,4,FALSE))</f>
        <v xml:space="preserve"> </v>
      </c>
      <c r="M770" s="13" t="str">
        <f t="shared" si="67"/>
        <v xml:space="preserve"> </v>
      </c>
    </row>
    <row r="771" spans="9:13">
      <c r="I771" s="10" t="str">
        <f t="shared" si="68"/>
        <v xml:space="preserve"> </v>
      </c>
      <c r="J771" s="19" t="str">
        <f t="shared" si="69"/>
        <v xml:space="preserve"> </v>
      </c>
      <c r="K771" s="83" t="str">
        <f t="shared" si="70"/>
        <v xml:space="preserve"> </v>
      </c>
      <c r="L771" s="13" t="str">
        <f t="shared" si="71"/>
        <v xml:space="preserve"> </v>
      </c>
      <c r="M771" s="13" t="str">
        <f t="shared" ref="M771:M834" si="72">IF(ISBLANK(E771)," ",VLOOKUP(I771,id,5,FALSE))</f>
        <v xml:space="preserve"> </v>
      </c>
    </row>
    <row r="772" spans="9:13">
      <c r="I772" s="10" t="str">
        <f t="shared" si="68"/>
        <v xml:space="preserve"> </v>
      </c>
      <c r="J772" s="19" t="str">
        <f t="shared" si="69"/>
        <v xml:space="preserve"> </v>
      </c>
      <c r="K772" s="83" t="str">
        <f t="shared" si="70"/>
        <v xml:space="preserve"> </v>
      </c>
      <c r="L772" s="13" t="str">
        <f t="shared" si="71"/>
        <v xml:space="preserve"> </v>
      </c>
      <c r="M772" s="13" t="str">
        <f t="shared" si="72"/>
        <v xml:space="preserve"> </v>
      </c>
    </row>
    <row r="773" spans="9:13">
      <c r="I773" s="10" t="str">
        <f t="shared" si="68"/>
        <v xml:space="preserve"> </v>
      </c>
      <c r="J773" s="19" t="str">
        <f t="shared" si="69"/>
        <v xml:space="preserve"> </v>
      </c>
      <c r="K773" s="83" t="str">
        <f t="shared" si="70"/>
        <v xml:space="preserve"> </v>
      </c>
      <c r="L773" s="13" t="str">
        <f t="shared" si="71"/>
        <v xml:space="preserve"> </v>
      </c>
      <c r="M773" s="13" t="str">
        <f t="shared" si="72"/>
        <v xml:space="preserve"> </v>
      </c>
    </row>
    <row r="774" spans="9:13">
      <c r="I774" s="10" t="str">
        <f t="shared" si="68"/>
        <v xml:space="preserve"> </v>
      </c>
      <c r="J774" s="19" t="str">
        <f t="shared" si="69"/>
        <v xml:space="preserve"> </v>
      </c>
      <c r="K774" s="83" t="str">
        <f t="shared" si="70"/>
        <v xml:space="preserve"> </v>
      </c>
      <c r="L774" s="13" t="str">
        <f t="shared" si="71"/>
        <v xml:space="preserve"> </v>
      </c>
      <c r="M774" s="13" t="str">
        <f t="shared" si="72"/>
        <v xml:space="preserve"> </v>
      </c>
    </row>
    <row r="775" spans="9:13">
      <c r="I775" s="10" t="str">
        <f t="shared" si="68"/>
        <v xml:space="preserve"> </v>
      </c>
      <c r="J775" s="19" t="str">
        <f t="shared" si="69"/>
        <v xml:space="preserve"> </v>
      </c>
      <c r="K775" s="83" t="str">
        <f t="shared" si="70"/>
        <v xml:space="preserve"> </v>
      </c>
      <c r="L775" s="13" t="str">
        <f t="shared" si="71"/>
        <v xml:space="preserve"> </v>
      </c>
      <c r="M775" s="13" t="str">
        <f t="shared" si="72"/>
        <v xml:space="preserve"> </v>
      </c>
    </row>
    <row r="776" spans="9:13">
      <c r="I776" s="10" t="str">
        <f t="shared" si="68"/>
        <v xml:space="preserve"> </v>
      </c>
      <c r="J776" s="19" t="str">
        <f t="shared" si="69"/>
        <v xml:space="preserve"> </v>
      </c>
      <c r="K776" s="83" t="str">
        <f t="shared" si="70"/>
        <v xml:space="preserve"> </v>
      </c>
      <c r="L776" s="13" t="str">
        <f t="shared" si="71"/>
        <v xml:space="preserve"> </v>
      </c>
      <c r="M776" s="13" t="str">
        <f t="shared" si="72"/>
        <v xml:space="preserve"> </v>
      </c>
    </row>
    <row r="777" spans="9:13">
      <c r="I777" s="10" t="str">
        <f t="shared" si="68"/>
        <v xml:space="preserve"> </v>
      </c>
      <c r="J777" s="19" t="str">
        <f t="shared" si="69"/>
        <v xml:space="preserve"> </v>
      </c>
      <c r="K777" s="83" t="str">
        <f t="shared" si="70"/>
        <v xml:space="preserve"> </v>
      </c>
      <c r="L777" s="13" t="str">
        <f t="shared" si="71"/>
        <v xml:space="preserve"> </v>
      </c>
      <c r="M777" s="13" t="str">
        <f t="shared" si="72"/>
        <v xml:space="preserve"> </v>
      </c>
    </row>
    <row r="778" spans="9:13">
      <c r="I778" s="10" t="str">
        <f t="shared" si="68"/>
        <v xml:space="preserve"> </v>
      </c>
      <c r="J778" s="19" t="str">
        <f t="shared" si="69"/>
        <v xml:space="preserve"> </v>
      </c>
      <c r="K778" s="83" t="str">
        <f t="shared" si="70"/>
        <v xml:space="preserve"> </v>
      </c>
      <c r="L778" s="13" t="str">
        <f t="shared" si="71"/>
        <v xml:space="preserve"> </v>
      </c>
      <c r="M778" s="13" t="str">
        <f t="shared" si="72"/>
        <v xml:space="preserve"> </v>
      </c>
    </row>
    <row r="779" spans="9:13">
      <c r="I779" s="10" t="str">
        <f t="shared" si="68"/>
        <v xml:space="preserve"> </v>
      </c>
      <c r="J779" s="19" t="str">
        <f t="shared" si="69"/>
        <v xml:space="preserve"> </v>
      </c>
      <c r="K779" s="83" t="str">
        <f t="shared" si="70"/>
        <v xml:space="preserve"> </v>
      </c>
      <c r="L779" s="13" t="str">
        <f t="shared" si="71"/>
        <v xml:space="preserve"> </v>
      </c>
      <c r="M779" s="13" t="str">
        <f t="shared" si="72"/>
        <v xml:space="preserve"> </v>
      </c>
    </row>
    <row r="780" spans="9:13">
      <c r="I780" s="10" t="str">
        <f t="shared" si="68"/>
        <v xml:space="preserve"> </v>
      </c>
      <c r="J780" s="19" t="str">
        <f t="shared" si="69"/>
        <v xml:space="preserve"> </v>
      </c>
      <c r="K780" s="83" t="str">
        <f t="shared" si="70"/>
        <v xml:space="preserve"> </v>
      </c>
      <c r="L780" s="13" t="str">
        <f t="shared" si="71"/>
        <v xml:space="preserve"> </v>
      </c>
      <c r="M780" s="13" t="str">
        <f t="shared" si="72"/>
        <v xml:space="preserve"> </v>
      </c>
    </row>
    <row r="781" spans="9:13">
      <c r="I781" s="10" t="str">
        <f t="shared" si="68"/>
        <v xml:space="preserve"> </v>
      </c>
      <c r="J781" s="19" t="str">
        <f t="shared" si="69"/>
        <v xml:space="preserve"> </v>
      </c>
      <c r="K781" s="83" t="str">
        <f t="shared" si="70"/>
        <v xml:space="preserve"> </v>
      </c>
      <c r="L781" s="13" t="str">
        <f t="shared" si="71"/>
        <v xml:space="preserve"> </v>
      </c>
      <c r="M781" s="13" t="str">
        <f t="shared" si="72"/>
        <v xml:space="preserve"> </v>
      </c>
    </row>
    <row r="782" spans="9:13">
      <c r="I782" s="10" t="str">
        <f t="shared" si="68"/>
        <v xml:space="preserve"> </v>
      </c>
      <c r="J782" s="19" t="str">
        <f t="shared" si="69"/>
        <v xml:space="preserve"> </v>
      </c>
      <c r="K782" s="83" t="str">
        <f t="shared" si="70"/>
        <v xml:space="preserve"> </v>
      </c>
      <c r="L782" s="13" t="str">
        <f t="shared" si="71"/>
        <v xml:space="preserve"> </v>
      </c>
      <c r="M782" s="13" t="str">
        <f t="shared" si="72"/>
        <v xml:space="preserve"> </v>
      </c>
    </row>
    <row r="783" spans="9:13">
      <c r="I783" s="10" t="str">
        <f t="shared" si="68"/>
        <v xml:space="preserve"> </v>
      </c>
      <c r="J783" s="19" t="str">
        <f t="shared" si="69"/>
        <v xml:space="preserve"> </v>
      </c>
      <c r="K783" s="83" t="str">
        <f t="shared" si="70"/>
        <v xml:space="preserve"> </v>
      </c>
      <c r="L783" s="13" t="str">
        <f t="shared" si="71"/>
        <v xml:space="preserve"> </v>
      </c>
      <c r="M783" s="13" t="str">
        <f t="shared" si="72"/>
        <v xml:space="preserve"> </v>
      </c>
    </row>
    <row r="784" spans="9:13">
      <c r="I784" s="10" t="str">
        <f t="shared" si="68"/>
        <v xml:space="preserve"> </v>
      </c>
      <c r="J784" s="19" t="str">
        <f t="shared" si="69"/>
        <v xml:space="preserve"> </v>
      </c>
      <c r="K784" s="83" t="str">
        <f t="shared" si="70"/>
        <v xml:space="preserve"> </v>
      </c>
      <c r="L784" s="13" t="str">
        <f t="shared" si="71"/>
        <v xml:space="preserve"> </v>
      </c>
      <c r="M784" s="13" t="str">
        <f t="shared" si="72"/>
        <v xml:space="preserve"> </v>
      </c>
    </row>
    <row r="785" spans="9:13">
      <c r="I785" s="10" t="str">
        <f t="shared" si="68"/>
        <v xml:space="preserve"> </v>
      </c>
      <c r="J785" s="19" t="str">
        <f t="shared" si="69"/>
        <v xml:space="preserve"> </v>
      </c>
      <c r="K785" s="83" t="str">
        <f t="shared" si="70"/>
        <v xml:space="preserve"> </v>
      </c>
      <c r="L785" s="13" t="str">
        <f t="shared" si="71"/>
        <v xml:space="preserve"> </v>
      </c>
      <c r="M785" s="13" t="str">
        <f t="shared" si="72"/>
        <v xml:space="preserve"> </v>
      </c>
    </row>
    <row r="786" spans="9:13">
      <c r="I786" s="10" t="str">
        <f t="shared" si="68"/>
        <v xml:space="preserve"> </v>
      </c>
      <c r="J786" s="19" t="str">
        <f t="shared" si="69"/>
        <v xml:space="preserve"> </v>
      </c>
      <c r="K786" s="83" t="str">
        <f t="shared" si="70"/>
        <v xml:space="preserve"> </v>
      </c>
      <c r="L786" s="13" t="str">
        <f t="shared" si="71"/>
        <v xml:space="preserve"> </v>
      </c>
      <c r="M786" s="13" t="str">
        <f t="shared" si="72"/>
        <v xml:space="preserve"> </v>
      </c>
    </row>
    <row r="787" spans="9:13">
      <c r="I787" s="10" t="str">
        <f t="shared" si="68"/>
        <v xml:space="preserve"> </v>
      </c>
      <c r="J787" s="19" t="str">
        <f t="shared" si="69"/>
        <v xml:space="preserve"> </v>
      </c>
      <c r="K787" s="83" t="str">
        <f t="shared" si="70"/>
        <v xml:space="preserve"> </v>
      </c>
      <c r="L787" s="13" t="str">
        <f t="shared" si="71"/>
        <v xml:space="preserve"> </v>
      </c>
      <c r="M787" s="13" t="str">
        <f t="shared" si="72"/>
        <v xml:space="preserve"> </v>
      </c>
    </row>
    <row r="788" spans="9:13">
      <c r="I788" s="10" t="str">
        <f t="shared" si="68"/>
        <v xml:space="preserve"> </v>
      </c>
      <c r="J788" s="19" t="str">
        <f t="shared" si="69"/>
        <v xml:space="preserve"> </v>
      </c>
      <c r="K788" s="83" t="str">
        <f t="shared" si="70"/>
        <v xml:space="preserve"> </v>
      </c>
      <c r="L788" s="13" t="str">
        <f t="shared" si="71"/>
        <v xml:space="preserve"> </v>
      </c>
      <c r="M788" s="13" t="str">
        <f t="shared" si="72"/>
        <v xml:space="preserve"> </v>
      </c>
    </row>
    <row r="789" spans="9:13">
      <c r="I789" s="10" t="str">
        <f t="shared" si="68"/>
        <v xml:space="preserve"> </v>
      </c>
      <c r="J789" s="19" t="str">
        <f t="shared" si="69"/>
        <v xml:space="preserve"> </v>
      </c>
      <c r="K789" s="83" t="str">
        <f t="shared" si="70"/>
        <v xml:space="preserve"> </v>
      </c>
      <c r="L789" s="13" t="str">
        <f t="shared" si="71"/>
        <v xml:space="preserve"> </v>
      </c>
      <c r="M789" s="13" t="str">
        <f t="shared" si="72"/>
        <v xml:space="preserve"> </v>
      </c>
    </row>
    <row r="790" spans="9:13">
      <c r="I790" s="10" t="str">
        <f t="shared" si="68"/>
        <v xml:space="preserve"> </v>
      </c>
      <c r="J790" s="19" t="str">
        <f t="shared" si="69"/>
        <v xml:space="preserve"> </v>
      </c>
      <c r="K790" s="83" t="str">
        <f t="shared" si="70"/>
        <v xml:space="preserve"> </v>
      </c>
      <c r="L790" s="13" t="str">
        <f t="shared" si="71"/>
        <v xml:space="preserve"> </v>
      </c>
      <c r="M790" s="13" t="str">
        <f t="shared" si="72"/>
        <v xml:space="preserve"> </v>
      </c>
    </row>
    <row r="791" spans="9:13">
      <c r="I791" s="10" t="str">
        <f t="shared" si="68"/>
        <v xml:space="preserve"> </v>
      </c>
      <c r="J791" s="19" t="str">
        <f t="shared" si="69"/>
        <v xml:space="preserve"> </v>
      </c>
      <c r="K791" s="83" t="str">
        <f t="shared" si="70"/>
        <v xml:space="preserve"> </v>
      </c>
      <c r="L791" s="13" t="str">
        <f t="shared" si="71"/>
        <v xml:space="preserve"> </v>
      </c>
      <c r="M791" s="13" t="str">
        <f t="shared" si="72"/>
        <v xml:space="preserve"> </v>
      </c>
    </row>
    <row r="792" spans="9:13">
      <c r="I792" s="10" t="str">
        <f t="shared" si="68"/>
        <v xml:space="preserve"> </v>
      </c>
      <c r="J792" s="19" t="str">
        <f t="shared" si="69"/>
        <v xml:space="preserve"> </v>
      </c>
      <c r="K792" s="83" t="str">
        <f t="shared" si="70"/>
        <v xml:space="preserve"> </v>
      </c>
      <c r="L792" s="13" t="str">
        <f t="shared" si="71"/>
        <v xml:space="preserve"> </v>
      </c>
      <c r="M792" s="13" t="str">
        <f t="shared" si="72"/>
        <v xml:space="preserve"> </v>
      </c>
    </row>
    <row r="793" spans="9:13">
      <c r="I793" s="10" t="str">
        <f t="shared" si="68"/>
        <v xml:space="preserve"> </v>
      </c>
      <c r="J793" s="19" t="str">
        <f t="shared" si="69"/>
        <v xml:space="preserve"> </v>
      </c>
      <c r="K793" s="83" t="str">
        <f t="shared" si="70"/>
        <v xml:space="preserve"> </v>
      </c>
      <c r="L793" s="13" t="str">
        <f t="shared" si="71"/>
        <v xml:space="preserve"> </v>
      </c>
      <c r="M793" s="13" t="str">
        <f t="shared" si="72"/>
        <v xml:space="preserve"> </v>
      </c>
    </row>
    <row r="794" spans="9:13">
      <c r="I794" s="10" t="str">
        <f t="shared" si="68"/>
        <v xml:space="preserve"> </v>
      </c>
      <c r="J794" s="19" t="str">
        <f t="shared" si="69"/>
        <v xml:space="preserve"> </v>
      </c>
      <c r="K794" s="83" t="str">
        <f t="shared" si="70"/>
        <v xml:space="preserve"> </v>
      </c>
      <c r="L794" s="13" t="str">
        <f t="shared" si="71"/>
        <v xml:space="preserve"> </v>
      </c>
      <c r="M794" s="13" t="str">
        <f t="shared" si="72"/>
        <v xml:space="preserve"> </v>
      </c>
    </row>
    <row r="795" spans="9:13">
      <c r="I795" s="10" t="str">
        <f t="shared" si="68"/>
        <v xml:space="preserve"> </v>
      </c>
      <c r="J795" s="19" t="str">
        <f t="shared" si="69"/>
        <v xml:space="preserve"> </v>
      </c>
      <c r="K795" s="83" t="str">
        <f t="shared" si="70"/>
        <v xml:space="preserve"> </v>
      </c>
      <c r="L795" s="13" t="str">
        <f t="shared" si="71"/>
        <v xml:space="preserve"> </v>
      </c>
      <c r="M795" s="13" t="str">
        <f t="shared" si="72"/>
        <v xml:space="preserve"> </v>
      </c>
    </row>
    <row r="796" spans="9:13">
      <c r="I796" s="10" t="str">
        <f t="shared" si="68"/>
        <v xml:space="preserve"> </v>
      </c>
      <c r="J796" s="19" t="str">
        <f t="shared" si="69"/>
        <v xml:space="preserve"> </v>
      </c>
      <c r="K796" s="83" t="str">
        <f t="shared" si="70"/>
        <v xml:space="preserve"> </v>
      </c>
      <c r="L796" s="13" t="str">
        <f t="shared" si="71"/>
        <v xml:space="preserve"> </v>
      </c>
      <c r="M796" s="13" t="str">
        <f t="shared" si="72"/>
        <v xml:space="preserve"> </v>
      </c>
    </row>
    <row r="797" spans="9:13">
      <c r="I797" s="10" t="str">
        <f t="shared" si="68"/>
        <v xml:space="preserve"> </v>
      </c>
      <c r="J797" s="19" t="str">
        <f t="shared" si="69"/>
        <v xml:space="preserve"> </v>
      </c>
      <c r="K797" s="83" t="str">
        <f t="shared" si="70"/>
        <v xml:space="preserve"> </v>
      </c>
      <c r="L797" s="13" t="str">
        <f t="shared" si="71"/>
        <v xml:space="preserve"> </v>
      </c>
      <c r="M797" s="13" t="str">
        <f t="shared" si="72"/>
        <v xml:space="preserve"> </v>
      </c>
    </row>
    <row r="798" spans="9:13">
      <c r="I798" s="10" t="str">
        <f t="shared" si="68"/>
        <v xml:space="preserve"> </v>
      </c>
      <c r="J798" s="19" t="str">
        <f t="shared" si="69"/>
        <v xml:space="preserve"> </v>
      </c>
      <c r="K798" s="83" t="str">
        <f t="shared" si="70"/>
        <v xml:space="preserve"> </v>
      </c>
      <c r="L798" s="13" t="str">
        <f t="shared" si="71"/>
        <v xml:space="preserve"> </v>
      </c>
      <c r="M798" s="13" t="str">
        <f t="shared" si="72"/>
        <v xml:space="preserve"> </v>
      </c>
    </row>
    <row r="799" spans="9:13">
      <c r="I799" s="10" t="str">
        <f t="shared" si="68"/>
        <v xml:space="preserve"> </v>
      </c>
      <c r="J799" s="19" t="str">
        <f t="shared" si="69"/>
        <v xml:space="preserve"> </v>
      </c>
      <c r="K799" s="83" t="str">
        <f t="shared" si="70"/>
        <v xml:space="preserve"> </v>
      </c>
      <c r="L799" s="13" t="str">
        <f t="shared" si="71"/>
        <v xml:space="preserve"> </v>
      </c>
      <c r="M799" s="13" t="str">
        <f t="shared" si="72"/>
        <v xml:space="preserve"> </v>
      </c>
    </row>
    <row r="800" spans="9:13">
      <c r="I800" s="10" t="str">
        <f t="shared" si="68"/>
        <v xml:space="preserve"> </v>
      </c>
      <c r="J800" s="19" t="str">
        <f t="shared" si="69"/>
        <v xml:space="preserve"> </v>
      </c>
      <c r="K800" s="83" t="str">
        <f t="shared" si="70"/>
        <v xml:space="preserve"> </v>
      </c>
      <c r="L800" s="13" t="str">
        <f t="shared" si="71"/>
        <v xml:space="preserve"> </v>
      </c>
      <c r="M800" s="13" t="str">
        <f t="shared" si="72"/>
        <v xml:space="preserve"> </v>
      </c>
    </row>
    <row r="801" spans="9:13">
      <c r="I801" s="10" t="str">
        <f t="shared" si="68"/>
        <v xml:space="preserve"> </v>
      </c>
      <c r="J801" s="19" t="str">
        <f t="shared" si="69"/>
        <v xml:space="preserve"> </v>
      </c>
      <c r="K801" s="83" t="str">
        <f t="shared" si="70"/>
        <v xml:space="preserve"> </v>
      </c>
      <c r="L801" s="13" t="str">
        <f t="shared" si="71"/>
        <v xml:space="preserve"> </v>
      </c>
      <c r="M801" s="13" t="str">
        <f t="shared" si="72"/>
        <v xml:space="preserve"> </v>
      </c>
    </row>
    <row r="802" spans="9:13">
      <c r="I802" s="10" t="str">
        <f t="shared" si="68"/>
        <v xml:space="preserve"> </v>
      </c>
      <c r="J802" s="19" t="str">
        <f t="shared" si="69"/>
        <v xml:space="preserve"> </v>
      </c>
      <c r="K802" s="83" t="str">
        <f t="shared" si="70"/>
        <v xml:space="preserve"> </v>
      </c>
      <c r="L802" s="13" t="str">
        <f t="shared" si="71"/>
        <v xml:space="preserve"> </v>
      </c>
      <c r="M802" s="13" t="str">
        <f t="shared" si="72"/>
        <v xml:space="preserve"> </v>
      </c>
    </row>
    <row r="803" spans="9:13">
      <c r="I803" s="10" t="str">
        <f t="shared" si="68"/>
        <v xml:space="preserve"> </v>
      </c>
      <c r="J803" s="19" t="str">
        <f t="shared" si="69"/>
        <v xml:space="preserve"> </v>
      </c>
      <c r="K803" s="83" t="str">
        <f t="shared" si="70"/>
        <v xml:space="preserve"> </v>
      </c>
      <c r="L803" s="13" t="str">
        <f t="shared" si="71"/>
        <v xml:space="preserve"> </v>
      </c>
      <c r="M803" s="13" t="str">
        <f t="shared" si="72"/>
        <v xml:space="preserve"> </v>
      </c>
    </row>
    <row r="804" spans="9:13">
      <c r="I804" s="10" t="str">
        <f t="shared" si="68"/>
        <v xml:space="preserve"> </v>
      </c>
      <c r="J804" s="19" t="str">
        <f t="shared" si="69"/>
        <v xml:space="preserve"> </v>
      </c>
      <c r="K804" s="83" t="str">
        <f t="shared" si="70"/>
        <v xml:space="preserve"> </v>
      </c>
      <c r="L804" s="13" t="str">
        <f t="shared" si="71"/>
        <v xml:space="preserve"> </v>
      </c>
      <c r="M804" s="13" t="str">
        <f t="shared" si="72"/>
        <v xml:space="preserve"> </v>
      </c>
    </row>
    <row r="805" spans="9:13">
      <c r="I805" s="10" t="str">
        <f t="shared" si="68"/>
        <v xml:space="preserve"> </v>
      </c>
      <c r="J805" s="19" t="str">
        <f t="shared" si="69"/>
        <v xml:space="preserve"> </v>
      </c>
      <c r="K805" s="83" t="str">
        <f t="shared" si="70"/>
        <v xml:space="preserve"> </v>
      </c>
      <c r="L805" s="13" t="str">
        <f t="shared" si="71"/>
        <v xml:space="preserve"> </v>
      </c>
      <c r="M805" s="13" t="str">
        <f t="shared" si="72"/>
        <v xml:space="preserve"> </v>
      </c>
    </row>
    <row r="806" spans="9:13">
      <c r="I806" s="10" t="str">
        <f t="shared" si="68"/>
        <v xml:space="preserve"> </v>
      </c>
      <c r="J806" s="19" t="str">
        <f t="shared" si="69"/>
        <v xml:space="preserve"> </v>
      </c>
      <c r="K806" s="83" t="str">
        <f t="shared" si="70"/>
        <v xml:space="preserve"> </v>
      </c>
      <c r="L806" s="13" t="str">
        <f t="shared" si="71"/>
        <v xml:space="preserve"> </v>
      </c>
      <c r="M806" s="13" t="str">
        <f t="shared" si="72"/>
        <v xml:space="preserve"> </v>
      </c>
    </row>
    <row r="807" spans="9:13">
      <c r="I807" s="10" t="str">
        <f t="shared" si="68"/>
        <v xml:space="preserve"> </v>
      </c>
      <c r="J807" s="19" t="str">
        <f t="shared" si="69"/>
        <v xml:space="preserve"> </v>
      </c>
      <c r="K807" s="83" t="str">
        <f t="shared" si="70"/>
        <v xml:space="preserve"> </v>
      </c>
      <c r="L807" s="13" t="str">
        <f t="shared" si="71"/>
        <v xml:space="preserve"> </v>
      </c>
      <c r="M807" s="13" t="str">
        <f t="shared" si="72"/>
        <v xml:space="preserve"> </v>
      </c>
    </row>
    <row r="808" spans="9:13">
      <c r="I808" s="10" t="str">
        <f t="shared" si="68"/>
        <v xml:space="preserve"> </v>
      </c>
      <c r="J808" s="19" t="str">
        <f t="shared" si="69"/>
        <v xml:space="preserve"> </v>
      </c>
      <c r="K808" s="83" t="str">
        <f t="shared" si="70"/>
        <v xml:space="preserve"> </v>
      </c>
      <c r="L808" s="13" t="str">
        <f t="shared" si="71"/>
        <v xml:space="preserve"> </v>
      </c>
      <c r="M808" s="13" t="str">
        <f t="shared" si="72"/>
        <v xml:space="preserve"> </v>
      </c>
    </row>
    <row r="809" spans="9:13">
      <c r="I809" s="10" t="str">
        <f t="shared" si="68"/>
        <v xml:space="preserve"> </v>
      </c>
      <c r="J809" s="19" t="str">
        <f t="shared" si="69"/>
        <v xml:space="preserve"> </v>
      </c>
      <c r="K809" s="83" t="str">
        <f t="shared" si="70"/>
        <v xml:space="preserve"> </v>
      </c>
      <c r="L809" s="13" t="str">
        <f t="shared" si="71"/>
        <v xml:space="preserve"> </v>
      </c>
      <c r="M809" s="13" t="str">
        <f t="shared" si="72"/>
        <v xml:space="preserve"> </v>
      </c>
    </row>
    <row r="810" spans="9:13">
      <c r="I810" s="10" t="str">
        <f t="shared" si="68"/>
        <v xml:space="preserve"> </v>
      </c>
      <c r="J810" s="19" t="str">
        <f t="shared" si="69"/>
        <v xml:space="preserve"> </v>
      </c>
      <c r="K810" s="83" t="str">
        <f t="shared" si="70"/>
        <v xml:space="preserve"> </v>
      </c>
      <c r="L810" s="13" t="str">
        <f t="shared" si="71"/>
        <v xml:space="preserve"> </v>
      </c>
      <c r="M810" s="13" t="str">
        <f t="shared" si="72"/>
        <v xml:space="preserve"> </v>
      </c>
    </row>
    <row r="811" spans="9:13">
      <c r="I811" s="10" t="str">
        <f t="shared" si="68"/>
        <v xml:space="preserve"> </v>
      </c>
      <c r="J811" s="19" t="str">
        <f t="shared" si="69"/>
        <v xml:space="preserve"> </v>
      </c>
      <c r="K811" s="83" t="str">
        <f t="shared" si="70"/>
        <v xml:space="preserve"> </v>
      </c>
      <c r="L811" s="13" t="str">
        <f t="shared" si="71"/>
        <v xml:space="preserve"> </v>
      </c>
      <c r="M811" s="13" t="str">
        <f t="shared" si="72"/>
        <v xml:space="preserve"> </v>
      </c>
    </row>
    <row r="812" spans="9:13">
      <c r="I812" s="10" t="str">
        <f t="shared" si="68"/>
        <v xml:space="preserve"> </v>
      </c>
      <c r="J812" s="19" t="str">
        <f t="shared" si="69"/>
        <v xml:space="preserve"> </v>
      </c>
      <c r="K812" s="83" t="str">
        <f t="shared" si="70"/>
        <v xml:space="preserve"> </v>
      </c>
      <c r="L812" s="13" t="str">
        <f t="shared" si="71"/>
        <v xml:space="preserve"> </v>
      </c>
      <c r="M812" s="13" t="str">
        <f t="shared" si="72"/>
        <v xml:space="preserve"> </v>
      </c>
    </row>
    <row r="813" spans="9:13">
      <c r="I813" s="10" t="str">
        <f t="shared" si="68"/>
        <v xml:space="preserve"> </v>
      </c>
      <c r="J813" s="19" t="str">
        <f t="shared" si="69"/>
        <v xml:space="preserve"> </v>
      </c>
      <c r="K813" s="83" t="str">
        <f t="shared" si="70"/>
        <v xml:space="preserve"> </v>
      </c>
      <c r="L813" s="13" t="str">
        <f t="shared" si="71"/>
        <v xml:space="preserve"> </v>
      </c>
      <c r="M813" s="13" t="str">
        <f t="shared" si="72"/>
        <v xml:space="preserve"> </v>
      </c>
    </row>
    <row r="814" spans="9:13">
      <c r="I814" s="10" t="str">
        <f t="shared" si="68"/>
        <v xml:space="preserve"> </v>
      </c>
      <c r="J814" s="19" t="str">
        <f t="shared" si="69"/>
        <v xml:space="preserve"> </v>
      </c>
      <c r="K814" s="83" t="str">
        <f t="shared" si="70"/>
        <v xml:space="preserve"> </v>
      </c>
      <c r="L814" s="13" t="str">
        <f t="shared" si="71"/>
        <v xml:space="preserve"> </v>
      </c>
      <c r="M814" s="13" t="str">
        <f t="shared" si="72"/>
        <v xml:space="preserve"> </v>
      </c>
    </row>
    <row r="815" spans="9:13">
      <c r="I815" s="10" t="str">
        <f t="shared" si="68"/>
        <v xml:space="preserve"> </v>
      </c>
      <c r="J815" s="19" t="str">
        <f t="shared" si="69"/>
        <v xml:space="preserve"> </v>
      </c>
      <c r="K815" s="83" t="str">
        <f t="shared" si="70"/>
        <v xml:space="preserve"> </v>
      </c>
      <c r="L815" s="13" t="str">
        <f t="shared" si="71"/>
        <v xml:space="preserve"> </v>
      </c>
      <c r="M815" s="13" t="str">
        <f t="shared" si="72"/>
        <v xml:space="preserve"> </v>
      </c>
    </row>
    <row r="816" spans="9:13">
      <c r="I816" s="10" t="str">
        <f t="shared" si="68"/>
        <v xml:space="preserve"> </v>
      </c>
      <c r="J816" s="19" t="str">
        <f t="shared" si="69"/>
        <v xml:space="preserve"> </v>
      </c>
      <c r="K816" s="83" t="str">
        <f t="shared" si="70"/>
        <v xml:space="preserve"> </v>
      </c>
      <c r="L816" s="13" t="str">
        <f t="shared" si="71"/>
        <v xml:space="preserve"> </v>
      </c>
      <c r="M816" s="13" t="str">
        <f t="shared" si="72"/>
        <v xml:space="preserve"> </v>
      </c>
    </row>
    <row r="817" spans="9:13">
      <c r="I817" s="10" t="str">
        <f t="shared" si="68"/>
        <v xml:space="preserve"> </v>
      </c>
      <c r="J817" s="19" t="str">
        <f t="shared" si="69"/>
        <v xml:space="preserve"> </v>
      </c>
      <c r="K817" s="83" t="str">
        <f t="shared" si="70"/>
        <v xml:space="preserve"> </v>
      </c>
      <c r="L817" s="13" t="str">
        <f t="shared" si="71"/>
        <v xml:space="preserve"> </v>
      </c>
      <c r="M817" s="13" t="str">
        <f t="shared" si="72"/>
        <v xml:space="preserve"> </v>
      </c>
    </row>
    <row r="818" spans="9:13">
      <c r="I818" s="10" t="str">
        <f t="shared" si="68"/>
        <v xml:space="preserve"> </v>
      </c>
      <c r="J818" s="19" t="str">
        <f t="shared" si="69"/>
        <v xml:space="preserve"> </v>
      </c>
      <c r="K818" s="83" t="str">
        <f t="shared" si="70"/>
        <v xml:space="preserve"> </v>
      </c>
      <c r="L818" s="13" t="str">
        <f t="shared" si="71"/>
        <v xml:space="preserve"> </v>
      </c>
      <c r="M818" s="13" t="str">
        <f t="shared" si="72"/>
        <v xml:space="preserve"> </v>
      </c>
    </row>
    <row r="819" spans="9:13">
      <c r="I819" s="10" t="str">
        <f t="shared" si="68"/>
        <v xml:space="preserve"> </v>
      </c>
      <c r="J819" s="19" t="str">
        <f t="shared" si="69"/>
        <v xml:space="preserve"> </v>
      </c>
      <c r="K819" s="83" t="str">
        <f t="shared" si="70"/>
        <v xml:space="preserve"> </v>
      </c>
      <c r="L819" s="13" t="str">
        <f t="shared" si="71"/>
        <v xml:space="preserve"> </v>
      </c>
      <c r="M819" s="13" t="str">
        <f t="shared" si="72"/>
        <v xml:space="preserve"> </v>
      </c>
    </row>
    <row r="820" spans="9:13">
      <c r="I820" s="10" t="str">
        <f t="shared" si="68"/>
        <v xml:space="preserve"> </v>
      </c>
      <c r="J820" s="19" t="str">
        <f t="shared" si="69"/>
        <v xml:space="preserve"> </v>
      </c>
      <c r="K820" s="83" t="str">
        <f t="shared" si="70"/>
        <v xml:space="preserve"> </v>
      </c>
      <c r="L820" s="13" t="str">
        <f t="shared" si="71"/>
        <v xml:space="preserve"> </v>
      </c>
      <c r="M820" s="13" t="str">
        <f t="shared" si="72"/>
        <v xml:space="preserve"> </v>
      </c>
    </row>
    <row r="821" spans="9:13">
      <c r="I821" s="10" t="str">
        <f t="shared" si="68"/>
        <v xml:space="preserve"> </v>
      </c>
      <c r="J821" s="19" t="str">
        <f t="shared" si="69"/>
        <v xml:space="preserve"> </v>
      </c>
      <c r="K821" s="83" t="str">
        <f t="shared" si="70"/>
        <v xml:space="preserve"> </v>
      </c>
      <c r="L821" s="13" t="str">
        <f t="shared" si="71"/>
        <v xml:space="preserve"> </v>
      </c>
      <c r="M821" s="13" t="str">
        <f t="shared" si="72"/>
        <v xml:space="preserve"> </v>
      </c>
    </row>
    <row r="822" spans="9:13">
      <c r="I822" s="10" t="str">
        <f t="shared" si="68"/>
        <v xml:space="preserve"> </v>
      </c>
      <c r="J822" s="19" t="str">
        <f t="shared" si="69"/>
        <v xml:space="preserve"> </v>
      </c>
      <c r="K822" s="83" t="str">
        <f t="shared" si="70"/>
        <v xml:space="preserve"> </v>
      </c>
      <c r="L822" s="13" t="str">
        <f t="shared" si="71"/>
        <v xml:space="preserve"> </v>
      </c>
      <c r="M822" s="13" t="str">
        <f t="shared" si="72"/>
        <v xml:space="preserve"> </v>
      </c>
    </row>
    <row r="823" spans="9:13">
      <c r="I823" s="10" t="str">
        <f t="shared" si="68"/>
        <v xml:space="preserve"> </v>
      </c>
      <c r="J823" s="19" t="str">
        <f t="shared" si="69"/>
        <v xml:space="preserve"> </v>
      </c>
      <c r="K823" s="83" t="str">
        <f t="shared" si="70"/>
        <v xml:space="preserve"> </v>
      </c>
      <c r="L823" s="13" t="str">
        <f t="shared" si="71"/>
        <v xml:space="preserve"> </v>
      </c>
      <c r="M823" s="13" t="str">
        <f t="shared" si="72"/>
        <v xml:space="preserve"> </v>
      </c>
    </row>
    <row r="824" spans="9:13">
      <c r="I824" s="10" t="str">
        <f t="shared" si="68"/>
        <v xml:space="preserve"> </v>
      </c>
      <c r="J824" s="19" t="str">
        <f t="shared" si="69"/>
        <v xml:space="preserve"> </v>
      </c>
      <c r="K824" s="83" t="str">
        <f t="shared" si="70"/>
        <v xml:space="preserve"> </v>
      </c>
      <c r="L824" s="13" t="str">
        <f t="shared" si="71"/>
        <v xml:space="preserve"> </v>
      </c>
      <c r="M824" s="13" t="str">
        <f t="shared" si="72"/>
        <v xml:space="preserve"> </v>
      </c>
    </row>
    <row r="825" spans="9:13">
      <c r="I825" s="10" t="str">
        <f t="shared" si="68"/>
        <v xml:space="preserve"> </v>
      </c>
      <c r="J825" s="19" t="str">
        <f t="shared" si="69"/>
        <v xml:space="preserve"> </v>
      </c>
      <c r="K825" s="83" t="str">
        <f t="shared" si="70"/>
        <v xml:space="preserve"> </v>
      </c>
      <c r="L825" s="13" t="str">
        <f t="shared" si="71"/>
        <v xml:space="preserve"> </v>
      </c>
      <c r="M825" s="13" t="str">
        <f t="shared" si="72"/>
        <v xml:space="preserve"> </v>
      </c>
    </row>
    <row r="826" spans="9:13">
      <c r="I826" s="10" t="str">
        <f t="shared" si="68"/>
        <v xml:space="preserve"> </v>
      </c>
      <c r="J826" s="19" t="str">
        <f t="shared" si="69"/>
        <v xml:space="preserve"> </v>
      </c>
      <c r="K826" s="83" t="str">
        <f t="shared" si="70"/>
        <v xml:space="preserve"> </v>
      </c>
      <c r="L826" s="13" t="str">
        <f t="shared" si="71"/>
        <v xml:space="preserve"> </v>
      </c>
      <c r="M826" s="13" t="str">
        <f t="shared" si="72"/>
        <v xml:space="preserve"> </v>
      </c>
    </row>
    <row r="827" spans="9:13">
      <c r="I827" s="10" t="str">
        <f t="shared" si="68"/>
        <v xml:space="preserve"> </v>
      </c>
      <c r="J827" s="19" t="str">
        <f t="shared" si="69"/>
        <v xml:space="preserve"> </v>
      </c>
      <c r="K827" s="83" t="str">
        <f t="shared" si="70"/>
        <v xml:space="preserve"> </v>
      </c>
      <c r="L827" s="13" t="str">
        <f t="shared" si="71"/>
        <v xml:space="preserve"> </v>
      </c>
      <c r="M827" s="13" t="str">
        <f t="shared" si="72"/>
        <v xml:space="preserve"> </v>
      </c>
    </row>
    <row r="828" spans="9:13">
      <c r="I828" s="10" t="str">
        <f t="shared" si="68"/>
        <v xml:space="preserve"> </v>
      </c>
      <c r="J828" s="19" t="str">
        <f t="shared" si="69"/>
        <v xml:space="preserve"> </v>
      </c>
      <c r="K828" s="83" t="str">
        <f t="shared" si="70"/>
        <v xml:space="preserve"> </v>
      </c>
      <c r="L828" s="13" t="str">
        <f t="shared" si="71"/>
        <v xml:space="preserve"> </v>
      </c>
      <c r="M828" s="13" t="str">
        <f t="shared" si="72"/>
        <v xml:space="preserve"> </v>
      </c>
    </row>
    <row r="829" spans="9:13">
      <c r="I829" s="10" t="str">
        <f t="shared" si="68"/>
        <v xml:space="preserve"> </v>
      </c>
      <c r="J829" s="19" t="str">
        <f t="shared" si="69"/>
        <v xml:space="preserve"> </v>
      </c>
      <c r="K829" s="83" t="str">
        <f t="shared" si="70"/>
        <v xml:space="preserve"> </v>
      </c>
      <c r="L829" s="13" t="str">
        <f t="shared" si="71"/>
        <v xml:space="preserve"> </v>
      </c>
      <c r="M829" s="13" t="str">
        <f t="shared" si="72"/>
        <v xml:space="preserve"> </v>
      </c>
    </row>
    <row r="830" spans="9:13">
      <c r="I830" s="10" t="str">
        <f t="shared" si="68"/>
        <v xml:space="preserve"> </v>
      </c>
      <c r="J830" s="19" t="str">
        <f t="shared" si="69"/>
        <v xml:space="preserve"> </v>
      </c>
      <c r="K830" s="83" t="str">
        <f t="shared" si="70"/>
        <v xml:space="preserve"> </v>
      </c>
      <c r="L830" s="13" t="str">
        <f t="shared" si="71"/>
        <v xml:space="preserve"> </v>
      </c>
      <c r="M830" s="13" t="str">
        <f t="shared" si="72"/>
        <v xml:space="preserve"> </v>
      </c>
    </row>
    <row r="831" spans="9:13">
      <c r="I831" s="10" t="str">
        <f t="shared" si="68"/>
        <v xml:space="preserve"> </v>
      </c>
      <c r="J831" s="19" t="str">
        <f t="shared" si="69"/>
        <v xml:space="preserve"> </v>
      </c>
      <c r="K831" s="83" t="str">
        <f t="shared" si="70"/>
        <v xml:space="preserve"> </v>
      </c>
      <c r="L831" s="13" t="str">
        <f t="shared" si="71"/>
        <v xml:space="preserve"> </v>
      </c>
      <c r="M831" s="13" t="str">
        <f t="shared" si="72"/>
        <v xml:space="preserve"> </v>
      </c>
    </row>
    <row r="832" spans="9:13">
      <c r="I832" s="10" t="str">
        <f t="shared" si="68"/>
        <v xml:space="preserve"> </v>
      </c>
      <c r="J832" s="19" t="str">
        <f t="shared" si="69"/>
        <v xml:space="preserve"> </v>
      </c>
      <c r="K832" s="83" t="str">
        <f t="shared" si="70"/>
        <v xml:space="preserve"> </v>
      </c>
      <c r="L832" s="13" t="str">
        <f t="shared" si="71"/>
        <v xml:space="preserve"> </v>
      </c>
      <c r="M832" s="13" t="str">
        <f t="shared" si="72"/>
        <v xml:space="preserve"> </v>
      </c>
    </row>
    <row r="833" spans="9:13">
      <c r="I833" s="10" t="str">
        <f t="shared" si="68"/>
        <v xml:space="preserve"> </v>
      </c>
      <c r="J833" s="19" t="str">
        <f t="shared" si="69"/>
        <v xml:space="preserve"> </v>
      </c>
      <c r="K833" s="83" t="str">
        <f t="shared" si="70"/>
        <v xml:space="preserve"> </v>
      </c>
      <c r="L833" s="13" t="str">
        <f t="shared" si="71"/>
        <v xml:space="preserve"> </v>
      </c>
      <c r="M833" s="13" t="str">
        <f t="shared" si="72"/>
        <v xml:space="preserve"> </v>
      </c>
    </row>
    <row r="834" spans="9:13">
      <c r="I834" s="10" t="str">
        <f t="shared" ref="I834:I897" si="73">IF(ISBLANK(E834)," ",CONCATENATE(D834,E834))</f>
        <v xml:space="preserve"> </v>
      </c>
      <c r="J834" s="19" t="str">
        <f t="shared" ref="J834:J897" si="74">IF(ISBLANK(E834)," ",VLOOKUP(I834,id,2,FALSE))</f>
        <v xml:space="preserve"> </v>
      </c>
      <c r="K834" s="83" t="str">
        <f t="shared" ref="K834:K897" si="75">IF(ISBLANK(E834)," ",VLOOKUP(I834,id,3,FALSE))</f>
        <v xml:space="preserve"> </v>
      </c>
      <c r="L834" s="13" t="str">
        <f t="shared" ref="L834:L897" si="76">IF(ISBLANK(E834)," ",VLOOKUP(I834,id,4,FALSE))</f>
        <v xml:space="preserve"> </v>
      </c>
      <c r="M834" s="13" t="str">
        <f t="shared" si="72"/>
        <v xml:space="preserve"> </v>
      </c>
    </row>
    <row r="835" spans="9:13">
      <c r="I835" s="10" t="str">
        <f t="shared" si="73"/>
        <v xml:space="preserve"> </v>
      </c>
      <c r="J835" s="19" t="str">
        <f t="shared" si="74"/>
        <v xml:space="preserve"> </v>
      </c>
      <c r="K835" s="83" t="str">
        <f t="shared" si="75"/>
        <v xml:space="preserve"> </v>
      </c>
      <c r="L835" s="13" t="str">
        <f t="shared" si="76"/>
        <v xml:space="preserve"> </v>
      </c>
      <c r="M835" s="13" t="str">
        <f t="shared" ref="M835:M898" si="77">IF(ISBLANK(E835)," ",VLOOKUP(I835,id,5,FALSE))</f>
        <v xml:space="preserve"> </v>
      </c>
    </row>
    <row r="836" spans="9:13">
      <c r="I836" s="10" t="str">
        <f t="shared" si="73"/>
        <v xml:space="preserve"> </v>
      </c>
      <c r="J836" s="19" t="str">
        <f t="shared" si="74"/>
        <v xml:space="preserve"> </v>
      </c>
      <c r="K836" s="83" t="str">
        <f t="shared" si="75"/>
        <v xml:space="preserve"> </v>
      </c>
      <c r="L836" s="13" t="str">
        <f t="shared" si="76"/>
        <v xml:space="preserve"> </v>
      </c>
      <c r="M836" s="13" t="str">
        <f t="shared" si="77"/>
        <v xml:space="preserve"> </v>
      </c>
    </row>
    <row r="837" spans="9:13">
      <c r="I837" s="10" t="str">
        <f t="shared" si="73"/>
        <v xml:space="preserve"> </v>
      </c>
      <c r="J837" s="19" t="str">
        <f t="shared" si="74"/>
        <v xml:space="preserve"> </v>
      </c>
      <c r="K837" s="83" t="str">
        <f t="shared" si="75"/>
        <v xml:space="preserve"> </v>
      </c>
      <c r="L837" s="13" t="str">
        <f t="shared" si="76"/>
        <v xml:space="preserve"> </v>
      </c>
      <c r="M837" s="13" t="str">
        <f t="shared" si="77"/>
        <v xml:space="preserve"> </v>
      </c>
    </row>
    <row r="838" spans="9:13">
      <c r="I838" s="10" t="str">
        <f t="shared" si="73"/>
        <v xml:space="preserve"> </v>
      </c>
      <c r="J838" s="19" t="str">
        <f t="shared" si="74"/>
        <v xml:space="preserve"> </v>
      </c>
      <c r="K838" s="83" t="str">
        <f t="shared" si="75"/>
        <v xml:space="preserve"> </v>
      </c>
      <c r="L838" s="13" t="str">
        <f t="shared" si="76"/>
        <v xml:space="preserve"> </v>
      </c>
      <c r="M838" s="13" t="str">
        <f t="shared" si="77"/>
        <v xml:space="preserve"> </v>
      </c>
    </row>
    <row r="839" spans="9:13">
      <c r="I839" s="10" t="str">
        <f t="shared" si="73"/>
        <v xml:space="preserve"> </v>
      </c>
      <c r="J839" s="19" t="str">
        <f t="shared" si="74"/>
        <v xml:space="preserve"> </v>
      </c>
      <c r="K839" s="83" t="str">
        <f t="shared" si="75"/>
        <v xml:space="preserve"> </v>
      </c>
      <c r="L839" s="13" t="str">
        <f t="shared" si="76"/>
        <v xml:space="preserve"> </v>
      </c>
      <c r="M839" s="13" t="str">
        <f t="shared" si="77"/>
        <v xml:space="preserve"> </v>
      </c>
    </row>
    <row r="840" spans="9:13">
      <c r="I840" s="10" t="str">
        <f t="shared" si="73"/>
        <v xml:space="preserve"> </v>
      </c>
      <c r="J840" s="19" t="str">
        <f t="shared" si="74"/>
        <v xml:space="preserve"> </v>
      </c>
      <c r="K840" s="83" t="str">
        <f t="shared" si="75"/>
        <v xml:space="preserve"> </v>
      </c>
      <c r="L840" s="13" t="str">
        <f t="shared" si="76"/>
        <v xml:space="preserve"> </v>
      </c>
      <c r="M840" s="13" t="str">
        <f t="shared" si="77"/>
        <v xml:space="preserve"> </v>
      </c>
    </row>
    <row r="841" spans="9:13">
      <c r="I841" s="10" t="str">
        <f t="shared" si="73"/>
        <v xml:space="preserve"> </v>
      </c>
      <c r="J841" s="19" t="str">
        <f t="shared" si="74"/>
        <v xml:space="preserve"> </v>
      </c>
      <c r="K841" s="83" t="str">
        <f t="shared" si="75"/>
        <v xml:space="preserve"> </v>
      </c>
      <c r="L841" s="13" t="str">
        <f t="shared" si="76"/>
        <v xml:space="preserve"> </v>
      </c>
      <c r="M841" s="13" t="str">
        <f t="shared" si="77"/>
        <v xml:space="preserve"> </v>
      </c>
    </row>
    <row r="842" spans="9:13">
      <c r="I842" s="10" t="str">
        <f t="shared" si="73"/>
        <v xml:space="preserve"> </v>
      </c>
      <c r="J842" s="19" t="str">
        <f t="shared" si="74"/>
        <v xml:space="preserve"> </v>
      </c>
      <c r="K842" s="83" t="str">
        <f t="shared" si="75"/>
        <v xml:space="preserve"> </v>
      </c>
      <c r="L842" s="13" t="str">
        <f t="shared" si="76"/>
        <v xml:space="preserve"> </v>
      </c>
      <c r="M842" s="13" t="str">
        <f t="shared" si="77"/>
        <v xml:space="preserve"> </v>
      </c>
    </row>
    <row r="843" spans="9:13">
      <c r="I843" s="10" t="str">
        <f t="shared" si="73"/>
        <v xml:space="preserve"> </v>
      </c>
      <c r="J843" s="19" t="str">
        <f t="shared" si="74"/>
        <v xml:space="preserve"> </v>
      </c>
      <c r="K843" s="83" t="str">
        <f t="shared" si="75"/>
        <v xml:space="preserve"> </v>
      </c>
      <c r="L843" s="13" t="str">
        <f t="shared" si="76"/>
        <v xml:space="preserve"> </v>
      </c>
      <c r="M843" s="13" t="str">
        <f t="shared" si="77"/>
        <v xml:space="preserve"> </v>
      </c>
    </row>
    <row r="844" spans="9:13">
      <c r="I844" s="10" t="str">
        <f t="shared" si="73"/>
        <v xml:space="preserve"> </v>
      </c>
      <c r="J844" s="19" t="str">
        <f t="shared" si="74"/>
        <v xml:space="preserve"> </v>
      </c>
      <c r="K844" s="83" t="str">
        <f t="shared" si="75"/>
        <v xml:space="preserve"> </v>
      </c>
      <c r="L844" s="13" t="str">
        <f t="shared" si="76"/>
        <v xml:space="preserve"> </v>
      </c>
      <c r="M844" s="13" t="str">
        <f t="shared" si="77"/>
        <v xml:space="preserve"> </v>
      </c>
    </row>
    <row r="845" spans="9:13">
      <c r="I845" s="10" t="str">
        <f t="shared" si="73"/>
        <v xml:space="preserve"> </v>
      </c>
      <c r="J845" s="19" t="str">
        <f t="shared" si="74"/>
        <v xml:space="preserve"> </v>
      </c>
      <c r="K845" s="83" t="str">
        <f t="shared" si="75"/>
        <v xml:space="preserve"> </v>
      </c>
      <c r="L845" s="13" t="str">
        <f t="shared" si="76"/>
        <v xml:space="preserve"> </v>
      </c>
      <c r="M845" s="13" t="str">
        <f t="shared" si="77"/>
        <v xml:space="preserve"> </v>
      </c>
    </row>
    <row r="846" spans="9:13">
      <c r="I846" s="10" t="str">
        <f t="shared" si="73"/>
        <v xml:space="preserve"> </v>
      </c>
      <c r="J846" s="19" t="str">
        <f t="shared" si="74"/>
        <v xml:space="preserve"> </v>
      </c>
      <c r="K846" s="83" t="str">
        <f t="shared" si="75"/>
        <v xml:space="preserve"> </v>
      </c>
      <c r="L846" s="13" t="str">
        <f t="shared" si="76"/>
        <v xml:space="preserve"> </v>
      </c>
      <c r="M846" s="13" t="str">
        <f t="shared" si="77"/>
        <v xml:space="preserve"> </v>
      </c>
    </row>
    <row r="847" spans="9:13">
      <c r="I847" s="10" t="str">
        <f t="shared" si="73"/>
        <v xml:space="preserve"> </v>
      </c>
      <c r="J847" s="19" t="str">
        <f t="shared" si="74"/>
        <v xml:space="preserve"> </v>
      </c>
      <c r="K847" s="83" t="str">
        <f t="shared" si="75"/>
        <v xml:space="preserve"> </v>
      </c>
      <c r="L847" s="13" t="str">
        <f t="shared" si="76"/>
        <v xml:space="preserve"> </v>
      </c>
      <c r="M847" s="13" t="str">
        <f t="shared" si="77"/>
        <v xml:space="preserve"> </v>
      </c>
    </row>
    <row r="848" spans="9:13">
      <c r="I848" s="10" t="str">
        <f t="shared" si="73"/>
        <v xml:space="preserve"> </v>
      </c>
      <c r="J848" s="19" t="str">
        <f t="shared" si="74"/>
        <v xml:space="preserve"> </v>
      </c>
      <c r="K848" s="83" t="str">
        <f t="shared" si="75"/>
        <v xml:space="preserve"> </v>
      </c>
      <c r="L848" s="13" t="str">
        <f t="shared" si="76"/>
        <v xml:space="preserve"> </v>
      </c>
      <c r="M848" s="13" t="str">
        <f t="shared" si="77"/>
        <v xml:space="preserve"> </v>
      </c>
    </row>
    <row r="849" spans="9:13">
      <c r="I849" s="10" t="str">
        <f t="shared" si="73"/>
        <v xml:space="preserve"> </v>
      </c>
      <c r="J849" s="19" t="str">
        <f t="shared" si="74"/>
        <v xml:space="preserve"> </v>
      </c>
      <c r="K849" s="83" t="str">
        <f t="shared" si="75"/>
        <v xml:space="preserve"> </v>
      </c>
      <c r="L849" s="13" t="str">
        <f t="shared" si="76"/>
        <v xml:space="preserve"> </v>
      </c>
      <c r="M849" s="13" t="str">
        <f t="shared" si="77"/>
        <v xml:space="preserve"> </v>
      </c>
    </row>
    <row r="850" spans="9:13">
      <c r="I850" s="10" t="str">
        <f t="shared" si="73"/>
        <v xml:space="preserve"> </v>
      </c>
      <c r="J850" s="19" t="str">
        <f t="shared" si="74"/>
        <v xml:space="preserve"> </v>
      </c>
      <c r="K850" s="83" t="str">
        <f t="shared" si="75"/>
        <v xml:space="preserve"> </v>
      </c>
      <c r="L850" s="13" t="str">
        <f t="shared" si="76"/>
        <v xml:space="preserve"> </v>
      </c>
      <c r="M850" s="13" t="str">
        <f t="shared" si="77"/>
        <v xml:space="preserve"> </v>
      </c>
    </row>
    <row r="851" spans="9:13">
      <c r="I851" s="10" t="str">
        <f t="shared" si="73"/>
        <v xml:space="preserve"> </v>
      </c>
      <c r="J851" s="19" t="str">
        <f t="shared" si="74"/>
        <v xml:space="preserve"> </v>
      </c>
      <c r="K851" s="83" t="str">
        <f t="shared" si="75"/>
        <v xml:space="preserve"> </v>
      </c>
      <c r="L851" s="13" t="str">
        <f t="shared" si="76"/>
        <v xml:space="preserve"> </v>
      </c>
      <c r="M851" s="13" t="str">
        <f t="shared" si="77"/>
        <v xml:space="preserve"> </v>
      </c>
    </row>
    <row r="852" spans="9:13">
      <c r="I852" s="10" t="str">
        <f t="shared" si="73"/>
        <v xml:space="preserve"> </v>
      </c>
      <c r="J852" s="19" t="str">
        <f t="shared" si="74"/>
        <v xml:space="preserve"> </v>
      </c>
      <c r="K852" s="83" t="str">
        <f t="shared" si="75"/>
        <v xml:space="preserve"> </v>
      </c>
      <c r="L852" s="13" t="str">
        <f t="shared" si="76"/>
        <v xml:space="preserve"> </v>
      </c>
      <c r="M852" s="13" t="str">
        <f t="shared" si="77"/>
        <v xml:space="preserve"> </v>
      </c>
    </row>
    <row r="853" spans="9:13">
      <c r="I853" s="10" t="str">
        <f t="shared" si="73"/>
        <v xml:space="preserve"> </v>
      </c>
      <c r="J853" s="19" t="str">
        <f t="shared" si="74"/>
        <v xml:space="preserve"> </v>
      </c>
      <c r="K853" s="83" t="str">
        <f t="shared" si="75"/>
        <v xml:space="preserve"> </v>
      </c>
      <c r="L853" s="13" t="str">
        <f t="shared" si="76"/>
        <v xml:space="preserve"> </v>
      </c>
      <c r="M853" s="13" t="str">
        <f t="shared" si="77"/>
        <v xml:space="preserve"> </v>
      </c>
    </row>
    <row r="854" spans="9:13">
      <c r="I854" s="10" t="str">
        <f t="shared" si="73"/>
        <v xml:space="preserve"> </v>
      </c>
      <c r="J854" s="19" t="str">
        <f t="shared" si="74"/>
        <v xml:space="preserve"> </v>
      </c>
      <c r="K854" s="83" t="str">
        <f t="shared" si="75"/>
        <v xml:space="preserve"> </v>
      </c>
      <c r="L854" s="13" t="str">
        <f t="shared" si="76"/>
        <v xml:space="preserve"> </v>
      </c>
      <c r="M854" s="13" t="str">
        <f t="shared" si="77"/>
        <v xml:space="preserve"> </v>
      </c>
    </row>
    <row r="855" spans="9:13">
      <c r="I855" s="10" t="str">
        <f t="shared" si="73"/>
        <v xml:space="preserve"> </v>
      </c>
      <c r="J855" s="19" t="str">
        <f t="shared" si="74"/>
        <v xml:space="preserve"> </v>
      </c>
      <c r="K855" s="83" t="str">
        <f t="shared" si="75"/>
        <v xml:space="preserve"> </v>
      </c>
      <c r="L855" s="13" t="str">
        <f t="shared" si="76"/>
        <v xml:space="preserve"> </v>
      </c>
      <c r="M855" s="13" t="str">
        <f t="shared" si="77"/>
        <v xml:space="preserve"> </v>
      </c>
    </row>
    <row r="856" spans="9:13">
      <c r="I856" s="10" t="str">
        <f t="shared" si="73"/>
        <v xml:space="preserve"> </v>
      </c>
      <c r="J856" s="19" t="str">
        <f t="shared" si="74"/>
        <v xml:space="preserve"> </v>
      </c>
      <c r="K856" s="83" t="str">
        <f t="shared" si="75"/>
        <v xml:space="preserve"> </v>
      </c>
      <c r="L856" s="13" t="str">
        <f t="shared" si="76"/>
        <v xml:space="preserve"> </v>
      </c>
      <c r="M856" s="13" t="str">
        <f t="shared" si="77"/>
        <v xml:space="preserve"> </v>
      </c>
    </row>
    <row r="857" spans="9:13">
      <c r="I857" s="10" t="str">
        <f t="shared" si="73"/>
        <v xml:space="preserve"> </v>
      </c>
      <c r="J857" s="19" t="str">
        <f t="shared" si="74"/>
        <v xml:space="preserve"> </v>
      </c>
      <c r="K857" s="83" t="str">
        <f t="shared" si="75"/>
        <v xml:space="preserve"> </v>
      </c>
      <c r="L857" s="13" t="str">
        <f t="shared" si="76"/>
        <v xml:space="preserve"> </v>
      </c>
      <c r="M857" s="13" t="str">
        <f t="shared" si="77"/>
        <v xml:space="preserve"> </v>
      </c>
    </row>
    <row r="858" spans="9:13">
      <c r="I858" s="10" t="str">
        <f t="shared" si="73"/>
        <v xml:space="preserve"> </v>
      </c>
      <c r="J858" s="19" t="str">
        <f t="shared" si="74"/>
        <v xml:space="preserve"> </v>
      </c>
      <c r="K858" s="83" t="str">
        <f t="shared" si="75"/>
        <v xml:space="preserve"> </v>
      </c>
      <c r="L858" s="13" t="str">
        <f t="shared" si="76"/>
        <v xml:space="preserve"> </v>
      </c>
      <c r="M858" s="13" t="str">
        <f t="shared" si="77"/>
        <v xml:space="preserve"> </v>
      </c>
    </row>
    <row r="859" spans="9:13">
      <c r="I859" s="10" t="str">
        <f t="shared" si="73"/>
        <v xml:space="preserve"> </v>
      </c>
      <c r="J859" s="19" t="str">
        <f t="shared" si="74"/>
        <v xml:space="preserve"> </v>
      </c>
      <c r="K859" s="83" t="str">
        <f t="shared" si="75"/>
        <v xml:space="preserve"> </v>
      </c>
      <c r="L859" s="13" t="str">
        <f t="shared" si="76"/>
        <v xml:space="preserve"> </v>
      </c>
      <c r="M859" s="13" t="str">
        <f t="shared" si="77"/>
        <v xml:space="preserve"> </v>
      </c>
    </row>
    <row r="860" spans="9:13">
      <c r="I860" s="10" t="str">
        <f t="shared" si="73"/>
        <v xml:space="preserve"> </v>
      </c>
      <c r="J860" s="19" t="str">
        <f t="shared" si="74"/>
        <v xml:space="preserve"> </v>
      </c>
      <c r="K860" s="83" t="str">
        <f t="shared" si="75"/>
        <v xml:space="preserve"> </v>
      </c>
      <c r="L860" s="13" t="str">
        <f t="shared" si="76"/>
        <v xml:space="preserve"> </v>
      </c>
      <c r="M860" s="13" t="str">
        <f t="shared" si="77"/>
        <v xml:space="preserve"> </v>
      </c>
    </row>
    <row r="861" spans="9:13">
      <c r="I861" s="10" t="str">
        <f t="shared" si="73"/>
        <v xml:space="preserve"> </v>
      </c>
      <c r="J861" s="19" t="str">
        <f t="shared" si="74"/>
        <v xml:space="preserve"> </v>
      </c>
      <c r="K861" s="83" t="str">
        <f t="shared" si="75"/>
        <v xml:space="preserve"> </v>
      </c>
      <c r="L861" s="13" t="str">
        <f t="shared" si="76"/>
        <v xml:space="preserve"> </v>
      </c>
      <c r="M861" s="13" t="str">
        <f t="shared" si="77"/>
        <v xml:space="preserve"> </v>
      </c>
    </row>
    <row r="862" spans="9:13">
      <c r="I862" s="10" t="str">
        <f t="shared" si="73"/>
        <v xml:space="preserve"> </v>
      </c>
      <c r="J862" s="19" t="str">
        <f t="shared" si="74"/>
        <v xml:space="preserve"> </v>
      </c>
      <c r="K862" s="83" t="str">
        <f t="shared" si="75"/>
        <v xml:space="preserve"> </v>
      </c>
      <c r="L862" s="13" t="str">
        <f t="shared" si="76"/>
        <v xml:space="preserve"> </v>
      </c>
      <c r="M862" s="13" t="str">
        <f t="shared" si="77"/>
        <v xml:space="preserve"> </v>
      </c>
    </row>
    <row r="863" spans="9:13">
      <c r="I863" s="10" t="str">
        <f t="shared" si="73"/>
        <v xml:space="preserve"> </v>
      </c>
      <c r="J863" s="19" t="str">
        <f t="shared" si="74"/>
        <v xml:space="preserve"> </v>
      </c>
      <c r="K863" s="83" t="str">
        <f t="shared" si="75"/>
        <v xml:space="preserve"> </v>
      </c>
      <c r="L863" s="13" t="str">
        <f t="shared" si="76"/>
        <v xml:space="preserve"> </v>
      </c>
      <c r="M863" s="13" t="str">
        <f t="shared" si="77"/>
        <v xml:space="preserve"> </v>
      </c>
    </row>
    <row r="864" spans="9:13">
      <c r="I864" s="10" t="str">
        <f t="shared" si="73"/>
        <v xml:space="preserve"> </v>
      </c>
      <c r="J864" s="19" t="str">
        <f t="shared" si="74"/>
        <v xml:space="preserve"> </v>
      </c>
      <c r="K864" s="83" t="str">
        <f t="shared" si="75"/>
        <v xml:space="preserve"> </v>
      </c>
      <c r="L864" s="13" t="str">
        <f t="shared" si="76"/>
        <v xml:space="preserve"> </v>
      </c>
      <c r="M864" s="13" t="str">
        <f t="shared" si="77"/>
        <v xml:space="preserve"> </v>
      </c>
    </row>
    <row r="865" spans="9:13">
      <c r="I865" s="10" t="str">
        <f t="shared" si="73"/>
        <v xml:space="preserve"> </v>
      </c>
      <c r="J865" s="19" t="str">
        <f t="shared" si="74"/>
        <v xml:space="preserve"> </v>
      </c>
      <c r="K865" s="83" t="str">
        <f t="shared" si="75"/>
        <v xml:space="preserve"> </v>
      </c>
      <c r="L865" s="13" t="str">
        <f t="shared" si="76"/>
        <v xml:space="preserve"> </v>
      </c>
      <c r="M865" s="13" t="str">
        <f t="shared" si="77"/>
        <v xml:space="preserve"> </v>
      </c>
    </row>
    <row r="866" spans="9:13">
      <c r="I866" s="10" t="str">
        <f t="shared" si="73"/>
        <v xml:space="preserve"> </v>
      </c>
      <c r="J866" s="19" t="str">
        <f t="shared" si="74"/>
        <v xml:space="preserve"> </v>
      </c>
      <c r="K866" s="83" t="str">
        <f t="shared" si="75"/>
        <v xml:space="preserve"> </v>
      </c>
      <c r="L866" s="13" t="str">
        <f t="shared" si="76"/>
        <v xml:space="preserve"> </v>
      </c>
      <c r="M866" s="13" t="str">
        <f t="shared" si="77"/>
        <v xml:space="preserve"> </v>
      </c>
    </row>
    <row r="867" spans="9:13">
      <c r="I867" s="10" t="str">
        <f t="shared" si="73"/>
        <v xml:space="preserve"> </v>
      </c>
      <c r="J867" s="19" t="str">
        <f t="shared" si="74"/>
        <v xml:space="preserve"> </v>
      </c>
      <c r="K867" s="83" t="str">
        <f t="shared" si="75"/>
        <v xml:space="preserve"> </v>
      </c>
      <c r="L867" s="13" t="str">
        <f t="shared" si="76"/>
        <v xml:space="preserve"> </v>
      </c>
      <c r="M867" s="13" t="str">
        <f t="shared" si="77"/>
        <v xml:space="preserve"> </v>
      </c>
    </row>
    <row r="868" spans="9:13">
      <c r="I868" s="10" t="str">
        <f t="shared" si="73"/>
        <v xml:space="preserve"> </v>
      </c>
      <c r="J868" s="19" t="str">
        <f t="shared" si="74"/>
        <v xml:space="preserve"> </v>
      </c>
      <c r="K868" s="83" t="str">
        <f t="shared" si="75"/>
        <v xml:space="preserve"> </v>
      </c>
      <c r="L868" s="13" t="str">
        <f t="shared" si="76"/>
        <v xml:space="preserve"> </v>
      </c>
      <c r="M868" s="13" t="str">
        <f t="shared" si="77"/>
        <v xml:space="preserve"> </v>
      </c>
    </row>
    <row r="869" spans="9:13">
      <c r="I869" s="10" t="str">
        <f t="shared" si="73"/>
        <v xml:space="preserve"> </v>
      </c>
      <c r="J869" s="19" t="str">
        <f t="shared" si="74"/>
        <v xml:space="preserve"> </v>
      </c>
      <c r="K869" s="83" t="str">
        <f t="shared" si="75"/>
        <v xml:space="preserve"> </v>
      </c>
      <c r="L869" s="13" t="str">
        <f t="shared" si="76"/>
        <v xml:space="preserve"> </v>
      </c>
      <c r="M869" s="13" t="str">
        <f t="shared" si="77"/>
        <v xml:space="preserve"> </v>
      </c>
    </row>
    <row r="870" spans="9:13">
      <c r="I870" s="10" t="str">
        <f t="shared" si="73"/>
        <v xml:space="preserve"> </v>
      </c>
      <c r="J870" s="19" t="str">
        <f t="shared" si="74"/>
        <v xml:space="preserve"> </v>
      </c>
      <c r="K870" s="83" t="str">
        <f t="shared" si="75"/>
        <v xml:space="preserve"> </v>
      </c>
      <c r="L870" s="13" t="str">
        <f t="shared" si="76"/>
        <v xml:space="preserve"> </v>
      </c>
      <c r="M870" s="13" t="str">
        <f t="shared" si="77"/>
        <v xml:space="preserve"> </v>
      </c>
    </row>
    <row r="871" spans="9:13">
      <c r="I871" s="10" t="str">
        <f t="shared" si="73"/>
        <v xml:space="preserve"> </v>
      </c>
      <c r="J871" s="19" t="str">
        <f t="shared" si="74"/>
        <v xml:space="preserve"> </v>
      </c>
      <c r="K871" s="83" t="str">
        <f t="shared" si="75"/>
        <v xml:space="preserve"> </v>
      </c>
      <c r="L871" s="13" t="str">
        <f t="shared" si="76"/>
        <v xml:space="preserve"> </v>
      </c>
      <c r="M871" s="13" t="str">
        <f t="shared" si="77"/>
        <v xml:space="preserve"> </v>
      </c>
    </row>
    <row r="872" spans="9:13">
      <c r="I872" s="10" t="str">
        <f t="shared" si="73"/>
        <v xml:space="preserve"> </v>
      </c>
      <c r="J872" s="19" t="str">
        <f t="shared" si="74"/>
        <v xml:space="preserve"> </v>
      </c>
      <c r="K872" s="83" t="str">
        <f t="shared" si="75"/>
        <v xml:space="preserve"> </v>
      </c>
      <c r="L872" s="13" t="str">
        <f t="shared" si="76"/>
        <v xml:space="preserve"> </v>
      </c>
      <c r="M872" s="13" t="str">
        <f t="shared" si="77"/>
        <v xml:space="preserve"> </v>
      </c>
    </row>
    <row r="873" spans="9:13">
      <c r="I873" s="10" t="str">
        <f t="shared" si="73"/>
        <v xml:space="preserve"> </v>
      </c>
      <c r="J873" s="19" t="str">
        <f t="shared" si="74"/>
        <v xml:space="preserve"> </v>
      </c>
      <c r="K873" s="83" t="str">
        <f t="shared" si="75"/>
        <v xml:space="preserve"> </v>
      </c>
      <c r="L873" s="13" t="str">
        <f t="shared" si="76"/>
        <v xml:space="preserve"> </v>
      </c>
      <c r="M873" s="13" t="str">
        <f t="shared" si="77"/>
        <v xml:space="preserve"> </v>
      </c>
    </row>
    <row r="874" spans="9:13">
      <c r="I874" s="10" t="str">
        <f t="shared" si="73"/>
        <v xml:space="preserve"> </v>
      </c>
      <c r="J874" s="19" t="str">
        <f t="shared" si="74"/>
        <v xml:space="preserve"> </v>
      </c>
      <c r="K874" s="83" t="str">
        <f t="shared" si="75"/>
        <v xml:space="preserve"> </v>
      </c>
      <c r="L874" s="13" t="str">
        <f t="shared" si="76"/>
        <v xml:space="preserve"> </v>
      </c>
      <c r="M874" s="13" t="str">
        <f t="shared" si="77"/>
        <v xml:space="preserve"> </v>
      </c>
    </row>
    <row r="875" spans="9:13">
      <c r="I875" s="10" t="str">
        <f t="shared" si="73"/>
        <v xml:space="preserve"> </v>
      </c>
      <c r="J875" s="19" t="str">
        <f t="shared" si="74"/>
        <v xml:space="preserve"> </v>
      </c>
      <c r="K875" s="83" t="str">
        <f t="shared" si="75"/>
        <v xml:space="preserve"> </v>
      </c>
      <c r="L875" s="13" t="str">
        <f t="shared" si="76"/>
        <v xml:space="preserve"> </v>
      </c>
      <c r="M875" s="13" t="str">
        <f t="shared" si="77"/>
        <v xml:space="preserve"> </v>
      </c>
    </row>
    <row r="876" spans="9:13">
      <c r="I876" s="10" t="str">
        <f t="shared" si="73"/>
        <v xml:space="preserve"> </v>
      </c>
      <c r="J876" s="19" t="str">
        <f t="shared" si="74"/>
        <v xml:space="preserve"> </v>
      </c>
      <c r="K876" s="83" t="str">
        <f t="shared" si="75"/>
        <v xml:space="preserve"> </v>
      </c>
      <c r="L876" s="13" t="str">
        <f t="shared" si="76"/>
        <v xml:space="preserve"> </v>
      </c>
      <c r="M876" s="13" t="str">
        <f t="shared" si="77"/>
        <v xml:space="preserve"> </v>
      </c>
    </row>
    <row r="877" spans="9:13">
      <c r="I877" s="10" t="str">
        <f t="shared" si="73"/>
        <v xml:space="preserve"> </v>
      </c>
      <c r="J877" s="19" t="str">
        <f t="shared" si="74"/>
        <v xml:space="preserve"> </v>
      </c>
      <c r="K877" s="83" t="str">
        <f t="shared" si="75"/>
        <v xml:space="preserve"> </v>
      </c>
      <c r="L877" s="13" t="str">
        <f t="shared" si="76"/>
        <v xml:space="preserve"> </v>
      </c>
      <c r="M877" s="13" t="str">
        <f t="shared" si="77"/>
        <v xml:space="preserve"> </v>
      </c>
    </row>
    <row r="878" spans="9:13">
      <c r="I878" s="10" t="str">
        <f t="shared" si="73"/>
        <v xml:space="preserve"> </v>
      </c>
      <c r="J878" s="19" t="str">
        <f t="shared" si="74"/>
        <v xml:space="preserve"> </v>
      </c>
      <c r="K878" s="83" t="str">
        <f t="shared" si="75"/>
        <v xml:space="preserve"> </v>
      </c>
      <c r="L878" s="13" t="str">
        <f t="shared" si="76"/>
        <v xml:space="preserve"> </v>
      </c>
      <c r="M878" s="13" t="str">
        <f t="shared" si="77"/>
        <v xml:space="preserve"> </v>
      </c>
    </row>
    <row r="879" spans="9:13">
      <c r="I879" s="10" t="str">
        <f t="shared" si="73"/>
        <v xml:space="preserve"> </v>
      </c>
      <c r="J879" s="19" t="str">
        <f t="shared" si="74"/>
        <v xml:space="preserve"> </v>
      </c>
      <c r="K879" s="83" t="str">
        <f t="shared" si="75"/>
        <v xml:space="preserve"> </v>
      </c>
      <c r="L879" s="13" t="str">
        <f t="shared" si="76"/>
        <v xml:space="preserve"> </v>
      </c>
      <c r="M879" s="13" t="str">
        <f t="shared" si="77"/>
        <v xml:space="preserve"> </v>
      </c>
    </row>
    <row r="880" spans="9:13">
      <c r="I880" s="10" t="str">
        <f t="shared" si="73"/>
        <v xml:space="preserve"> </v>
      </c>
      <c r="J880" s="19" t="str">
        <f t="shared" si="74"/>
        <v xml:space="preserve"> </v>
      </c>
      <c r="K880" s="83" t="str">
        <f t="shared" si="75"/>
        <v xml:space="preserve"> </v>
      </c>
      <c r="L880" s="13" t="str">
        <f t="shared" si="76"/>
        <v xml:space="preserve"> </v>
      </c>
      <c r="M880" s="13" t="str">
        <f t="shared" si="77"/>
        <v xml:space="preserve"> </v>
      </c>
    </row>
    <row r="881" spans="9:13">
      <c r="I881" s="10" t="str">
        <f t="shared" si="73"/>
        <v xml:space="preserve"> </v>
      </c>
      <c r="J881" s="19" t="str">
        <f t="shared" si="74"/>
        <v xml:space="preserve"> </v>
      </c>
      <c r="K881" s="83" t="str">
        <f t="shared" si="75"/>
        <v xml:space="preserve"> </v>
      </c>
      <c r="L881" s="13" t="str">
        <f t="shared" si="76"/>
        <v xml:space="preserve"> </v>
      </c>
      <c r="M881" s="13" t="str">
        <f t="shared" si="77"/>
        <v xml:space="preserve"> </v>
      </c>
    </row>
    <row r="882" spans="9:13">
      <c r="I882" s="10" t="str">
        <f t="shared" si="73"/>
        <v xml:space="preserve"> </v>
      </c>
      <c r="J882" s="19" t="str">
        <f t="shared" si="74"/>
        <v xml:space="preserve"> </v>
      </c>
      <c r="K882" s="83" t="str">
        <f t="shared" si="75"/>
        <v xml:space="preserve"> </v>
      </c>
      <c r="L882" s="13" t="str">
        <f t="shared" si="76"/>
        <v xml:space="preserve"> </v>
      </c>
      <c r="M882" s="13" t="str">
        <f t="shared" si="77"/>
        <v xml:space="preserve"> </v>
      </c>
    </row>
    <row r="883" spans="9:13">
      <c r="I883" s="10" t="str">
        <f t="shared" si="73"/>
        <v xml:space="preserve"> </v>
      </c>
      <c r="J883" s="19" t="str">
        <f t="shared" si="74"/>
        <v xml:space="preserve"> </v>
      </c>
      <c r="K883" s="83" t="str">
        <f t="shared" si="75"/>
        <v xml:space="preserve"> </v>
      </c>
      <c r="L883" s="13" t="str">
        <f t="shared" si="76"/>
        <v xml:space="preserve"> </v>
      </c>
      <c r="M883" s="13" t="str">
        <f t="shared" si="77"/>
        <v xml:space="preserve"> </v>
      </c>
    </row>
    <row r="884" spans="9:13">
      <c r="I884" s="10" t="str">
        <f t="shared" si="73"/>
        <v xml:space="preserve"> </v>
      </c>
      <c r="J884" s="19" t="str">
        <f t="shared" si="74"/>
        <v xml:space="preserve"> </v>
      </c>
      <c r="K884" s="83" t="str">
        <f t="shared" si="75"/>
        <v xml:space="preserve"> </v>
      </c>
      <c r="L884" s="13" t="str">
        <f t="shared" si="76"/>
        <v xml:space="preserve"> </v>
      </c>
      <c r="M884" s="13" t="str">
        <f t="shared" si="77"/>
        <v xml:space="preserve"> </v>
      </c>
    </row>
    <row r="885" spans="9:13">
      <c r="I885" s="10" t="str">
        <f t="shared" si="73"/>
        <v xml:space="preserve"> </v>
      </c>
      <c r="J885" s="19" t="str">
        <f t="shared" si="74"/>
        <v xml:space="preserve"> </v>
      </c>
      <c r="K885" s="83" t="str">
        <f t="shared" si="75"/>
        <v xml:space="preserve"> </v>
      </c>
      <c r="L885" s="13" t="str">
        <f t="shared" si="76"/>
        <v xml:space="preserve"> </v>
      </c>
      <c r="M885" s="13" t="str">
        <f t="shared" si="77"/>
        <v xml:space="preserve"> </v>
      </c>
    </row>
    <row r="886" spans="9:13">
      <c r="I886" s="10" t="str">
        <f t="shared" si="73"/>
        <v xml:space="preserve"> </v>
      </c>
      <c r="J886" s="19" t="str">
        <f t="shared" si="74"/>
        <v xml:space="preserve"> </v>
      </c>
      <c r="K886" s="83" t="str">
        <f t="shared" si="75"/>
        <v xml:space="preserve"> </v>
      </c>
      <c r="L886" s="13" t="str">
        <f t="shared" si="76"/>
        <v xml:space="preserve"> </v>
      </c>
      <c r="M886" s="13" t="str">
        <f t="shared" si="77"/>
        <v xml:space="preserve"> </v>
      </c>
    </row>
    <row r="887" spans="9:13">
      <c r="I887" s="10" t="str">
        <f t="shared" si="73"/>
        <v xml:space="preserve"> </v>
      </c>
      <c r="J887" s="19" t="str">
        <f t="shared" si="74"/>
        <v xml:space="preserve"> </v>
      </c>
      <c r="K887" s="83" t="str">
        <f t="shared" si="75"/>
        <v xml:space="preserve"> </v>
      </c>
      <c r="L887" s="13" t="str">
        <f t="shared" si="76"/>
        <v xml:space="preserve"> </v>
      </c>
      <c r="M887" s="13" t="str">
        <f t="shared" si="77"/>
        <v xml:space="preserve"> </v>
      </c>
    </row>
    <row r="888" spans="9:13">
      <c r="I888" s="10" t="str">
        <f t="shared" si="73"/>
        <v xml:space="preserve"> </v>
      </c>
      <c r="J888" s="19" t="str">
        <f t="shared" si="74"/>
        <v xml:space="preserve"> </v>
      </c>
      <c r="K888" s="83" t="str">
        <f t="shared" si="75"/>
        <v xml:space="preserve"> </v>
      </c>
      <c r="L888" s="13" t="str">
        <f t="shared" si="76"/>
        <v xml:space="preserve"> </v>
      </c>
      <c r="M888" s="13" t="str">
        <f t="shared" si="77"/>
        <v xml:space="preserve"> </v>
      </c>
    </row>
    <row r="889" spans="9:13">
      <c r="I889" s="10" t="str">
        <f t="shared" si="73"/>
        <v xml:space="preserve"> </v>
      </c>
      <c r="J889" s="19" t="str">
        <f t="shared" si="74"/>
        <v xml:space="preserve"> </v>
      </c>
      <c r="K889" s="83" t="str">
        <f t="shared" si="75"/>
        <v xml:space="preserve"> </v>
      </c>
      <c r="L889" s="13" t="str">
        <f t="shared" si="76"/>
        <v xml:space="preserve"> </v>
      </c>
      <c r="M889" s="13" t="str">
        <f t="shared" si="77"/>
        <v xml:space="preserve"> </v>
      </c>
    </row>
    <row r="890" spans="9:13">
      <c r="I890" s="10" t="str">
        <f t="shared" si="73"/>
        <v xml:space="preserve"> </v>
      </c>
      <c r="J890" s="19" t="str">
        <f t="shared" si="74"/>
        <v xml:space="preserve"> </v>
      </c>
      <c r="K890" s="83" t="str">
        <f t="shared" si="75"/>
        <v xml:space="preserve"> </v>
      </c>
      <c r="L890" s="13" t="str">
        <f t="shared" si="76"/>
        <v xml:space="preserve"> </v>
      </c>
      <c r="M890" s="13" t="str">
        <f t="shared" si="77"/>
        <v xml:space="preserve"> </v>
      </c>
    </row>
    <row r="891" spans="9:13">
      <c r="I891" s="10" t="str">
        <f t="shared" si="73"/>
        <v xml:space="preserve"> </v>
      </c>
      <c r="J891" s="19" t="str">
        <f t="shared" si="74"/>
        <v xml:space="preserve"> </v>
      </c>
      <c r="K891" s="83" t="str">
        <f t="shared" si="75"/>
        <v xml:space="preserve"> </v>
      </c>
      <c r="L891" s="13" t="str">
        <f t="shared" si="76"/>
        <v xml:space="preserve"> </v>
      </c>
      <c r="M891" s="13" t="str">
        <f t="shared" si="77"/>
        <v xml:space="preserve"> </v>
      </c>
    </row>
    <row r="892" spans="9:13">
      <c r="I892" s="10" t="str">
        <f t="shared" si="73"/>
        <v xml:space="preserve"> </v>
      </c>
      <c r="J892" s="19" t="str">
        <f t="shared" si="74"/>
        <v xml:space="preserve"> </v>
      </c>
      <c r="K892" s="83" t="str">
        <f t="shared" si="75"/>
        <v xml:space="preserve"> </v>
      </c>
      <c r="L892" s="13" t="str">
        <f t="shared" si="76"/>
        <v xml:space="preserve"> </v>
      </c>
      <c r="M892" s="13" t="str">
        <f t="shared" si="77"/>
        <v xml:space="preserve"> </v>
      </c>
    </row>
    <row r="893" spans="9:13">
      <c r="I893" s="10" t="str">
        <f t="shared" si="73"/>
        <v xml:space="preserve"> </v>
      </c>
      <c r="J893" s="19" t="str">
        <f t="shared" si="74"/>
        <v xml:space="preserve"> </v>
      </c>
      <c r="K893" s="83" t="str">
        <f t="shared" si="75"/>
        <v xml:space="preserve"> </v>
      </c>
      <c r="L893" s="13" t="str">
        <f t="shared" si="76"/>
        <v xml:space="preserve"> </v>
      </c>
      <c r="M893" s="13" t="str">
        <f t="shared" si="77"/>
        <v xml:space="preserve"> </v>
      </c>
    </row>
    <row r="894" spans="9:13">
      <c r="I894" s="10" t="str">
        <f t="shared" si="73"/>
        <v xml:space="preserve"> </v>
      </c>
      <c r="J894" s="19" t="str">
        <f t="shared" si="74"/>
        <v xml:space="preserve"> </v>
      </c>
      <c r="K894" s="83" t="str">
        <f t="shared" si="75"/>
        <v xml:space="preserve"> </v>
      </c>
      <c r="L894" s="13" t="str">
        <f t="shared" si="76"/>
        <v xml:space="preserve"> </v>
      </c>
      <c r="M894" s="13" t="str">
        <f t="shared" si="77"/>
        <v xml:space="preserve"> </v>
      </c>
    </row>
    <row r="895" spans="9:13">
      <c r="I895" s="10" t="str">
        <f t="shared" si="73"/>
        <v xml:space="preserve"> </v>
      </c>
      <c r="J895" s="19" t="str">
        <f t="shared" si="74"/>
        <v xml:space="preserve"> </v>
      </c>
      <c r="K895" s="83" t="str">
        <f t="shared" si="75"/>
        <v xml:space="preserve"> </v>
      </c>
      <c r="L895" s="13" t="str">
        <f t="shared" si="76"/>
        <v xml:space="preserve"> </v>
      </c>
      <c r="M895" s="13" t="str">
        <f t="shared" si="77"/>
        <v xml:space="preserve"> </v>
      </c>
    </row>
    <row r="896" spans="9:13">
      <c r="I896" s="10" t="str">
        <f t="shared" si="73"/>
        <v xml:space="preserve"> </v>
      </c>
      <c r="J896" s="19" t="str">
        <f t="shared" si="74"/>
        <v xml:space="preserve"> </v>
      </c>
      <c r="K896" s="83" t="str">
        <f t="shared" si="75"/>
        <v xml:space="preserve"> </v>
      </c>
      <c r="L896" s="13" t="str">
        <f t="shared" si="76"/>
        <v xml:space="preserve"> </v>
      </c>
      <c r="M896" s="13" t="str">
        <f t="shared" si="77"/>
        <v xml:space="preserve"> </v>
      </c>
    </row>
    <row r="897" spans="9:13">
      <c r="I897" s="10" t="str">
        <f t="shared" si="73"/>
        <v xml:space="preserve"> </v>
      </c>
      <c r="J897" s="19" t="str">
        <f t="shared" si="74"/>
        <v xml:space="preserve"> </v>
      </c>
      <c r="K897" s="83" t="str">
        <f t="shared" si="75"/>
        <v xml:space="preserve"> </v>
      </c>
      <c r="L897" s="13" t="str">
        <f t="shared" si="76"/>
        <v xml:space="preserve"> </v>
      </c>
      <c r="M897" s="13" t="str">
        <f t="shared" si="77"/>
        <v xml:space="preserve"> </v>
      </c>
    </row>
    <row r="898" spans="9:13">
      <c r="I898" s="10" t="str">
        <f t="shared" ref="I898:I961" si="78">IF(ISBLANK(E898)," ",CONCATENATE(D898,E898))</f>
        <v xml:space="preserve"> </v>
      </c>
      <c r="J898" s="19" t="str">
        <f t="shared" ref="J898:J961" si="79">IF(ISBLANK(E898)," ",VLOOKUP(I898,id,2,FALSE))</f>
        <v xml:space="preserve"> </v>
      </c>
      <c r="K898" s="83" t="str">
        <f t="shared" ref="K898:K961" si="80">IF(ISBLANK(E898)," ",VLOOKUP(I898,id,3,FALSE))</f>
        <v xml:space="preserve"> </v>
      </c>
      <c r="L898" s="13" t="str">
        <f t="shared" ref="L898:L961" si="81">IF(ISBLANK(E898)," ",VLOOKUP(I898,id,4,FALSE))</f>
        <v xml:space="preserve"> </v>
      </c>
      <c r="M898" s="13" t="str">
        <f t="shared" si="77"/>
        <v xml:space="preserve"> </v>
      </c>
    </row>
    <row r="899" spans="9:13">
      <c r="I899" s="10" t="str">
        <f t="shared" si="78"/>
        <v xml:space="preserve"> </v>
      </c>
      <c r="J899" s="19" t="str">
        <f t="shared" si="79"/>
        <v xml:space="preserve"> </v>
      </c>
      <c r="K899" s="83" t="str">
        <f t="shared" si="80"/>
        <v xml:space="preserve"> </v>
      </c>
      <c r="L899" s="13" t="str">
        <f t="shared" si="81"/>
        <v xml:space="preserve"> </v>
      </c>
      <c r="M899" s="13" t="str">
        <f t="shared" ref="M899:M962" si="82">IF(ISBLANK(E899)," ",VLOOKUP(I899,id,5,FALSE))</f>
        <v xml:space="preserve"> </v>
      </c>
    </row>
    <row r="900" spans="9:13">
      <c r="I900" s="10" t="str">
        <f t="shared" si="78"/>
        <v xml:space="preserve"> </v>
      </c>
      <c r="J900" s="19" t="str">
        <f t="shared" si="79"/>
        <v xml:space="preserve"> </v>
      </c>
      <c r="K900" s="83" t="str">
        <f t="shared" si="80"/>
        <v xml:space="preserve"> </v>
      </c>
      <c r="L900" s="13" t="str">
        <f t="shared" si="81"/>
        <v xml:space="preserve"> </v>
      </c>
      <c r="M900" s="13" t="str">
        <f t="shared" si="82"/>
        <v xml:space="preserve"> </v>
      </c>
    </row>
    <row r="901" spans="9:13">
      <c r="I901" s="10" t="str">
        <f t="shared" si="78"/>
        <v xml:space="preserve"> </v>
      </c>
      <c r="J901" s="19" t="str">
        <f t="shared" si="79"/>
        <v xml:space="preserve"> </v>
      </c>
      <c r="K901" s="83" t="str">
        <f t="shared" si="80"/>
        <v xml:space="preserve"> </v>
      </c>
      <c r="L901" s="13" t="str">
        <f t="shared" si="81"/>
        <v xml:space="preserve"> </v>
      </c>
      <c r="M901" s="13" t="str">
        <f t="shared" si="82"/>
        <v xml:space="preserve"> </v>
      </c>
    </row>
    <row r="902" spans="9:13">
      <c r="I902" s="10" t="str">
        <f t="shared" si="78"/>
        <v xml:space="preserve"> </v>
      </c>
      <c r="J902" s="19" t="str">
        <f t="shared" si="79"/>
        <v xml:space="preserve"> </v>
      </c>
      <c r="K902" s="83" t="str">
        <f t="shared" si="80"/>
        <v xml:space="preserve"> </v>
      </c>
      <c r="L902" s="13" t="str">
        <f t="shared" si="81"/>
        <v xml:space="preserve"> </v>
      </c>
      <c r="M902" s="13" t="str">
        <f t="shared" si="82"/>
        <v xml:space="preserve"> </v>
      </c>
    </row>
    <row r="903" spans="9:13">
      <c r="I903" s="10" t="str">
        <f t="shared" si="78"/>
        <v xml:space="preserve"> </v>
      </c>
      <c r="J903" s="19" t="str">
        <f t="shared" si="79"/>
        <v xml:space="preserve"> </v>
      </c>
      <c r="K903" s="83" t="str">
        <f t="shared" si="80"/>
        <v xml:space="preserve"> </v>
      </c>
      <c r="L903" s="13" t="str">
        <f t="shared" si="81"/>
        <v xml:space="preserve"> </v>
      </c>
      <c r="M903" s="13" t="str">
        <f t="shared" si="82"/>
        <v xml:space="preserve"> </v>
      </c>
    </row>
    <row r="904" spans="9:13">
      <c r="I904" s="10" t="str">
        <f t="shared" si="78"/>
        <v xml:space="preserve"> </v>
      </c>
      <c r="J904" s="19" t="str">
        <f t="shared" si="79"/>
        <v xml:space="preserve"> </v>
      </c>
      <c r="K904" s="83" t="str">
        <f t="shared" si="80"/>
        <v xml:space="preserve"> </v>
      </c>
      <c r="L904" s="13" t="str">
        <f t="shared" si="81"/>
        <v xml:space="preserve"> </v>
      </c>
      <c r="M904" s="13" t="str">
        <f t="shared" si="82"/>
        <v xml:space="preserve"> </v>
      </c>
    </row>
    <row r="905" spans="9:13">
      <c r="I905" s="10" t="str">
        <f t="shared" si="78"/>
        <v xml:space="preserve"> </v>
      </c>
      <c r="J905" s="19" t="str">
        <f t="shared" si="79"/>
        <v xml:space="preserve"> </v>
      </c>
      <c r="K905" s="83" t="str">
        <f t="shared" si="80"/>
        <v xml:space="preserve"> </v>
      </c>
      <c r="L905" s="13" t="str">
        <f t="shared" si="81"/>
        <v xml:space="preserve"> </v>
      </c>
      <c r="M905" s="13" t="str">
        <f t="shared" si="82"/>
        <v xml:space="preserve"> </v>
      </c>
    </row>
    <row r="906" spans="9:13">
      <c r="I906" s="10" t="str">
        <f t="shared" si="78"/>
        <v xml:space="preserve"> </v>
      </c>
      <c r="J906" s="19" t="str">
        <f t="shared" si="79"/>
        <v xml:space="preserve"> </v>
      </c>
      <c r="K906" s="83" t="str">
        <f t="shared" si="80"/>
        <v xml:space="preserve"> </v>
      </c>
      <c r="L906" s="13" t="str">
        <f t="shared" si="81"/>
        <v xml:space="preserve"> </v>
      </c>
      <c r="M906" s="13" t="str">
        <f t="shared" si="82"/>
        <v xml:space="preserve"> </v>
      </c>
    </row>
    <row r="907" spans="9:13">
      <c r="I907" s="10" t="str">
        <f t="shared" si="78"/>
        <v xml:space="preserve"> </v>
      </c>
      <c r="J907" s="19" t="str">
        <f t="shared" si="79"/>
        <v xml:space="preserve"> </v>
      </c>
      <c r="K907" s="83" t="str">
        <f t="shared" si="80"/>
        <v xml:space="preserve"> </v>
      </c>
      <c r="L907" s="13" t="str">
        <f t="shared" si="81"/>
        <v xml:space="preserve"> </v>
      </c>
      <c r="M907" s="13" t="str">
        <f t="shared" si="82"/>
        <v xml:space="preserve"> </v>
      </c>
    </row>
    <row r="908" spans="9:13">
      <c r="I908" s="10" t="str">
        <f t="shared" si="78"/>
        <v xml:space="preserve"> </v>
      </c>
      <c r="J908" s="19" t="str">
        <f t="shared" si="79"/>
        <v xml:space="preserve"> </v>
      </c>
      <c r="K908" s="83" t="str">
        <f t="shared" si="80"/>
        <v xml:space="preserve"> </v>
      </c>
      <c r="L908" s="13" t="str">
        <f t="shared" si="81"/>
        <v xml:space="preserve"> </v>
      </c>
      <c r="M908" s="13" t="str">
        <f t="shared" si="82"/>
        <v xml:space="preserve"> </v>
      </c>
    </row>
    <row r="909" spans="9:13">
      <c r="I909" s="10" t="str">
        <f t="shared" si="78"/>
        <v xml:space="preserve"> </v>
      </c>
      <c r="J909" s="19" t="str">
        <f t="shared" si="79"/>
        <v xml:space="preserve"> </v>
      </c>
      <c r="K909" s="83" t="str">
        <f t="shared" si="80"/>
        <v xml:space="preserve"> </v>
      </c>
      <c r="L909" s="13" t="str">
        <f t="shared" si="81"/>
        <v xml:space="preserve"> </v>
      </c>
      <c r="M909" s="13" t="str">
        <f t="shared" si="82"/>
        <v xml:space="preserve"> </v>
      </c>
    </row>
    <row r="910" spans="9:13">
      <c r="I910" s="10" t="str">
        <f t="shared" si="78"/>
        <v xml:space="preserve"> </v>
      </c>
      <c r="J910" s="19" t="str">
        <f t="shared" si="79"/>
        <v xml:space="preserve"> </v>
      </c>
      <c r="K910" s="83" t="str">
        <f t="shared" si="80"/>
        <v xml:space="preserve"> </v>
      </c>
      <c r="L910" s="13" t="str">
        <f t="shared" si="81"/>
        <v xml:space="preserve"> </v>
      </c>
      <c r="M910" s="13" t="str">
        <f t="shared" si="82"/>
        <v xml:space="preserve"> </v>
      </c>
    </row>
    <row r="911" spans="9:13">
      <c r="I911" s="10" t="str">
        <f t="shared" si="78"/>
        <v xml:space="preserve"> </v>
      </c>
      <c r="J911" s="19" t="str">
        <f t="shared" si="79"/>
        <v xml:space="preserve"> </v>
      </c>
      <c r="K911" s="83" t="str">
        <f t="shared" si="80"/>
        <v xml:space="preserve"> </v>
      </c>
      <c r="L911" s="13" t="str">
        <f t="shared" si="81"/>
        <v xml:space="preserve"> </v>
      </c>
      <c r="M911" s="13" t="str">
        <f t="shared" si="82"/>
        <v xml:space="preserve"> </v>
      </c>
    </row>
    <row r="912" spans="9:13">
      <c r="I912" s="10" t="str">
        <f t="shared" si="78"/>
        <v xml:space="preserve"> </v>
      </c>
      <c r="J912" s="19" t="str">
        <f t="shared" si="79"/>
        <v xml:space="preserve"> </v>
      </c>
      <c r="K912" s="83" t="str">
        <f t="shared" si="80"/>
        <v xml:space="preserve"> </v>
      </c>
      <c r="L912" s="13" t="str">
        <f t="shared" si="81"/>
        <v xml:space="preserve"> </v>
      </c>
      <c r="M912" s="13" t="str">
        <f t="shared" si="82"/>
        <v xml:space="preserve"> </v>
      </c>
    </row>
    <row r="913" spans="9:13">
      <c r="I913" s="10" t="str">
        <f t="shared" si="78"/>
        <v xml:space="preserve"> </v>
      </c>
      <c r="J913" s="19" t="str">
        <f t="shared" si="79"/>
        <v xml:space="preserve"> </v>
      </c>
      <c r="K913" s="83" t="str">
        <f t="shared" si="80"/>
        <v xml:space="preserve"> </v>
      </c>
      <c r="L913" s="13" t="str">
        <f t="shared" si="81"/>
        <v xml:space="preserve"> </v>
      </c>
      <c r="M913" s="13" t="str">
        <f t="shared" si="82"/>
        <v xml:space="preserve"> </v>
      </c>
    </row>
    <row r="914" spans="9:13">
      <c r="I914" s="10" t="str">
        <f t="shared" si="78"/>
        <v xml:space="preserve"> </v>
      </c>
      <c r="J914" s="19" t="str">
        <f t="shared" si="79"/>
        <v xml:space="preserve"> </v>
      </c>
      <c r="K914" s="83" t="str">
        <f t="shared" si="80"/>
        <v xml:space="preserve"> </v>
      </c>
      <c r="L914" s="13" t="str">
        <f t="shared" si="81"/>
        <v xml:space="preserve"> </v>
      </c>
      <c r="M914" s="13" t="str">
        <f t="shared" si="82"/>
        <v xml:space="preserve"> </v>
      </c>
    </row>
    <row r="915" spans="9:13">
      <c r="I915" s="10" t="str">
        <f t="shared" si="78"/>
        <v xml:space="preserve"> </v>
      </c>
      <c r="J915" s="19" t="str">
        <f t="shared" si="79"/>
        <v xml:space="preserve"> </v>
      </c>
      <c r="K915" s="83" t="str">
        <f t="shared" si="80"/>
        <v xml:space="preserve"> </v>
      </c>
      <c r="L915" s="13" t="str">
        <f t="shared" si="81"/>
        <v xml:space="preserve"> </v>
      </c>
      <c r="M915" s="13" t="str">
        <f t="shared" si="82"/>
        <v xml:space="preserve"> </v>
      </c>
    </row>
    <row r="916" spans="9:13">
      <c r="I916" s="10" t="str">
        <f t="shared" si="78"/>
        <v xml:space="preserve"> </v>
      </c>
      <c r="J916" s="19" t="str">
        <f t="shared" si="79"/>
        <v xml:space="preserve"> </v>
      </c>
      <c r="K916" s="83" t="str">
        <f t="shared" si="80"/>
        <v xml:space="preserve"> </v>
      </c>
      <c r="L916" s="13" t="str">
        <f t="shared" si="81"/>
        <v xml:space="preserve"> </v>
      </c>
      <c r="M916" s="13" t="str">
        <f t="shared" si="82"/>
        <v xml:space="preserve"> </v>
      </c>
    </row>
    <row r="917" spans="9:13">
      <c r="I917" s="10" t="str">
        <f t="shared" si="78"/>
        <v xml:space="preserve"> </v>
      </c>
      <c r="J917" s="19" t="str">
        <f t="shared" si="79"/>
        <v xml:space="preserve"> </v>
      </c>
      <c r="K917" s="83" t="str">
        <f t="shared" si="80"/>
        <v xml:space="preserve"> </v>
      </c>
      <c r="L917" s="13" t="str">
        <f t="shared" si="81"/>
        <v xml:space="preserve"> </v>
      </c>
      <c r="M917" s="13" t="str">
        <f t="shared" si="82"/>
        <v xml:space="preserve"> </v>
      </c>
    </row>
    <row r="918" spans="9:13">
      <c r="I918" s="10" t="str">
        <f t="shared" si="78"/>
        <v xml:space="preserve"> </v>
      </c>
      <c r="J918" s="19" t="str">
        <f t="shared" si="79"/>
        <v xml:space="preserve"> </v>
      </c>
      <c r="K918" s="83" t="str">
        <f t="shared" si="80"/>
        <v xml:space="preserve"> </v>
      </c>
      <c r="L918" s="13" t="str">
        <f t="shared" si="81"/>
        <v xml:space="preserve"> </v>
      </c>
      <c r="M918" s="13" t="str">
        <f t="shared" si="82"/>
        <v xml:space="preserve"> </v>
      </c>
    </row>
    <row r="919" spans="9:13">
      <c r="I919" s="10" t="str">
        <f t="shared" si="78"/>
        <v xml:space="preserve"> </v>
      </c>
      <c r="J919" s="19" t="str">
        <f t="shared" si="79"/>
        <v xml:space="preserve"> </v>
      </c>
      <c r="K919" s="83" t="str">
        <f t="shared" si="80"/>
        <v xml:space="preserve"> </v>
      </c>
      <c r="L919" s="13" t="str">
        <f t="shared" si="81"/>
        <v xml:space="preserve"> </v>
      </c>
      <c r="M919" s="13" t="str">
        <f t="shared" si="82"/>
        <v xml:space="preserve"> </v>
      </c>
    </row>
    <row r="920" spans="9:13">
      <c r="I920" s="10" t="str">
        <f t="shared" si="78"/>
        <v xml:space="preserve"> </v>
      </c>
      <c r="J920" s="19" t="str">
        <f t="shared" si="79"/>
        <v xml:space="preserve"> </v>
      </c>
      <c r="K920" s="83" t="str">
        <f t="shared" si="80"/>
        <v xml:space="preserve"> </v>
      </c>
      <c r="L920" s="13" t="str">
        <f t="shared" si="81"/>
        <v xml:space="preserve"> </v>
      </c>
      <c r="M920" s="13" t="str">
        <f t="shared" si="82"/>
        <v xml:space="preserve"> </v>
      </c>
    </row>
    <row r="921" spans="9:13">
      <c r="I921" s="10" t="str">
        <f t="shared" si="78"/>
        <v xml:space="preserve"> </v>
      </c>
      <c r="J921" s="19" t="str">
        <f t="shared" si="79"/>
        <v xml:space="preserve"> </v>
      </c>
      <c r="K921" s="83" t="str">
        <f t="shared" si="80"/>
        <v xml:space="preserve"> </v>
      </c>
      <c r="L921" s="13" t="str">
        <f t="shared" si="81"/>
        <v xml:space="preserve"> </v>
      </c>
      <c r="M921" s="13" t="str">
        <f t="shared" si="82"/>
        <v xml:space="preserve"> </v>
      </c>
    </row>
    <row r="922" spans="9:13">
      <c r="I922" s="10" t="str">
        <f t="shared" si="78"/>
        <v xml:space="preserve"> </v>
      </c>
      <c r="J922" s="19" t="str">
        <f t="shared" si="79"/>
        <v xml:space="preserve"> </v>
      </c>
      <c r="K922" s="83" t="str">
        <f t="shared" si="80"/>
        <v xml:space="preserve"> </v>
      </c>
      <c r="L922" s="13" t="str">
        <f t="shared" si="81"/>
        <v xml:space="preserve"> </v>
      </c>
      <c r="M922" s="13" t="str">
        <f t="shared" si="82"/>
        <v xml:space="preserve"> </v>
      </c>
    </row>
    <row r="923" spans="9:13">
      <c r="I923" s="10" t="str">
        <f t="shared" si="78"/>
        <v xml:space="preserve"> </v>
      </c>
      <c r="J923" s="19" t="str">
        <f t="shared" si="79"/>
        <v xml:space="preserve"> </v>
      </c>
      <c r="K923" s="83" t="str">
        <f t="shared" si="80"/>
        <v xml:space="preserve"> </v>
      </c>
      <c r="L923" s="13" t="str">
        <f t="shared" si="81"/>
        <v xml:space="preserve"> </v>
      </c>
      <c r="M923" s="13" t="str">
        <f t="shared" si="82"/>
        <v xml:space="preserve"> </v>
      </c>
    </row>
    <row r="924" spans="9:13">
      <c r="I924" s="10" t="str">
        <f t="shared" si="78"/>
        <v xml:space="preserve"> </v>
      </c>
      <c r="J924" s="19" t="str">
        <f t="shared" si="79"/>
        <v xml:space="preserve"> </v>
      </c>
      <c r="K924" s="83" t="str">
        <f t="shared" si="80"/>
        <v xml:space="preserve"> </v>
      </c>
      <c r="L924" s="13" t="str">
        <f t="shared" si="81"/>
        <v xml:space="preserve"> </v>
      </c>
      <c r="M924" s="13" t="str">
        <f t="shared" si="82"/>
        <v xml:space="preserve"> </v>
      </c>
    </row>
    <row r="925" spans="9:13">
      <c r="I925" s="10" t="str">
        <f t="shared" si="78"/>
        <v xml:space="preserve"> </v>
      </c>
      <c r="J925" s="19" t="str">
        <f t="shared" si="79"/>
        <v xml:space="preserve"> </v>
      </c>
      <c r="K925" s="83" t="str">
        <f t="shared" si="80"/>
        <v xml:space="preserve"> </v>
      </c>
      <c r="L925" s="13" t="str">
        <f t="shared" si="81"/>
        <v xml:space="preserve"> </v>
      </c>
      <c r="M925" s="13" t="str">
        <f t="shared" si="82"/>
        <v xml:space="preserve"> </v>
      </c>
    </row>
    <row r="926" spans="9:13">
      <c r="I926" s="10" t="str">
        <f t="shared" si="78"/>
        <v xml:space="preserve"> </v>
      </c>
      <c r="J926" s="19" t="str">
        <f t="shared" si="79"/>
        <v xml:space="preserve"> </v>
      </c>
      <c r="K926" s="83" t="str">
        <f t="shared" si="80"/>
        <v xml:space="preserve"> </v>
      </c>
      <c r="L926" s="13" t="str">
        <f t="shared" si="81"/>
        <v xml:space="preserve"> </v>
      </c>
      <c r="M926" s="13" t="str">
        <f t="shared" si="82"/>
        <v xml:space="preserve"> </v>
      </c>
    </row>
    <row r="927" spans="9:13">
      <c r="I927" s="10" t="str">
        <f t="shared" si="78"/>
        <v xml:space="preserve"> </v>
      </c>
      <c r="J927" s="19" t="str">
        <f t="shared" si="79"/>
        <v xml:space="preserve"> </v>
      </c>
      <c r="K927" s="83" t="str">
        <f t="shared" si="80"/>
        <v xml:space="preserve"> </v>
      </c>
      <c r="L927" s="13" t="str">
        <f t="shared" si="81"/>
        <v xml:space="preserve"> </v>
      </c>
      <c r="M927" s="13" t="str">
        <f t="shared" si="82"/>
        <v xml:space="preserve"> </v>
      </c>
    </row>
    <row r="928" spans="9:13">
      <c r="I928" s="10" t="str">
        <f t="shared" si="78"/>
        <v xml:space="preserve"> </v>
      </c>
      <c r="J928" s="19" t="str">
        <f t="shared" si="79"/>
        <v xml:space="preserve"> </v>
      </c>
      <c r="K928" s="83" t="str">
        <f t="shared" si="80"/>
        <v xml:space="preserve"> </v>
      </c>
      <c r="L928" s="13" t="str">
        <f t="shared" si="81"/>
        <v xml:space="preserve"> </v>
      </c>
      <c r="M928" s="13" t="str">
        <f t="shared" si="82"/>
        <v xml:space="preserve"> </v>
      </c>
    </row>
    <row r="929" spans="9:13">
      <c r="I929" s="10" t="str">
        <f t="shared" si="78"/>
        <v xml:space="preserve"> </v>
      </c>
      <c r="J929" s="19" t="str">
        <f t="shared" si="79"/>
        <v xml:space="preserve"> </v>
      </c>
      <c r="K929" s="83" t="str">
        <f t="shared" si="80"/>
        <v xml:space="preserve"> </v>
      </c>
      <c r="L929" s="13" t="str">
        <f t="shared" si="81"/>
        <v xml:space="preserve"> </v>
      </c>
      <c r="M929" s="13" t="str">
        <f t="shared" si="82"/>
        <v xml:space="preserve"> </v>
      </c>
    </row>
    <row r="930" spans="9:13">
      <c r="I930" s="10" t="str">
        <f t="shared" si="78"/>
        <v xml:space="preserve"> </v>
      </c>
      <c r="J930" s="19" t="str">
        <f t="shared" si="79"/>
        <v xml:space="preserve"> </v>
      </c>
      <c r="K930" s="83" t="str">
        <f t="shared" si="80"/>
        <v xml:space="preserve"> </v>
      </c>
      <c r="L930" s="13" t="str">
        <f t="shared" si="81"/>
        <v xml:space="preserve"> </v>
      </c>
      <c r="M930" s="13" t="str">
        <f t="shared" si="82"/>
        <v xml:space="preserve"> </v>
      </c>
    </row>
    <row r="931" spans="9:13">
      <c r="I931" s="10" t="str">
        <f t="shared" si="78"/>
        <v xml:space="preserve"> </v>
      </c>
      <c r="J931" s="19" t="str">
        <f t="shared" si="79"/>
        <v xml:space="preserve"> </v>
      </c>
      <c r="K931" s="83" t="str">
        <f t="shared" si="80"/>
        <v xml:space="preserve"> </v>
      </c>
      <c r="L931" s="13" t="str">
        <f t="shared" si="81"/>
        <v xml:space="preserve"> </v>
      </c>
      <c r="M931" s="13" t="str">
        <f t="shared" si="82"/>
        <v xml:space="preserve"> </v>
      </c>
    </row>
    <row r="932" spans="9:13">
      <c r="I932" s="10" t="str">
        <f t="shared" si="78"/>
        <v xml:space="preserve"> </v>
      </c>
      <c r="J932" s="19" t="str">
        <f t="shared" si="79"/>
        <v xml:space="preserve"> </v>
      </c>
      <c r="K932" s="83" t="str">
        <f t="shared" si="80"/>
        <v xml:space="preserve"> </v>
      </c>
      <c r="L932" s="13" t="str">
        <f t="shared" si="81"/>
        <v xml:space="preserve"> </v>
      </c>
      <c r="M932" s="13" t="str">
        <f t="shared" si="82"/>
        <v xml:space="preserve"> </v>
      </c>
    </row>
    <row r="933" spans="9:13">
      <c r="I933" s="10" t="str">
        <f t="shared" si="78"/>
        <v xml:space="preserve"> </v>
      </c>
      <c r="J933" s="19" t="str">
        <f t="shared" si="79"/>
        <v xml:space="preserve"> </v>
      </c>
      <c r="K933" s="83" t="str">
        <f t="shared" si="80"/>
        <v xml:space="preserve"> </v>
      </c>
      <c r="L933" s="13" t="str">
        <f t="shared" si="81"/>
        <v xml:space="preserve"> </v>
      </c>
      <c r="M933" s="13" t="str">
        <f t="shared" si="82"/>
        <v xml:space="preserve"> </v>
      </c>
    </row>
    <row r="934" spans="9:13">
      <c r="I934" s="10" t="str">
        <f t="shared" si="78"/>
        <v xml:space="preserve"> </v>
      </c>
      <c r="J934" s="19" t="str">
        <f t="shared" si="79"/>
        <v xml:space="preserve"> </v>
      </c>
      <c r="K934" s="83" t="str">
        <f t="shared" si="80"/>
        <v xml:space="preserve"> </v>
      </c>
      <c r="L934" s="13" t="str">
        <f t="shared" si="81"/>
        <v xml:space="preserve"> </v>
      </c>
      <c r="M934" s="13" t="str">
        <f t="shared" si="82"/>
        <v xml:space="preserve"> </v>
      </c>
    </row>
    <row r="935" spans="9:13">
      <c r="I935" s="10" t="str">
        <f t="shared" si="78"/>
        <v xml:space="preserve"> </v>
      </c>
      <c r="J935" s="19" t="str">
        <f t="shared" si="79"/>
        <v xml:space="preserve"> </v>
      </c>
      <c r="K935" s="83" t="str">
        <f t="shared" si="80"/>
        <v xml:space="preserve"> </v>
      </c>
      <c r="L935" s="13" t="str">
        <f t="shared" si="81"/>
        <v xml:space="preserve"> </v>
      </c>
      <c r="M935" s="13" t="str">
        <f t="shared" si="82"/>
        <v xml:space="preserve"> </v>
      </c>
    </row>
    <row r="936" spans="9:13">
      <c r="I936" s="10" t="str">
        <f t="shared" si="78"/>
        <v xml:space="preserve"> </v>
      </c>
      <c r="J936" s="19" t="str">
        <f t="shared" si="79"/>
        <v xml:space="preserve"> </v>
      </c>
      <c r="K936" s="83" t="str">
        <f t="shared" si="80"/>
        <v xml:space="preserve"> </v>
      </c>
      <c r="L936" s="13" t="str">
        <f t="shared" si="81"/>
        <v xml:space="preserve"> </v>
      </c>
      <c r="M936" s="13" t="str">
        <f t="shared" si="82"/>
        <v xml:space="preserve"> </v>
      </c>
    </row>
    <row r="937" spans="9:13">
      <c r="I937" s="10" t="str">
        <f t="shared" si="78"/>
        <v xml:space="preserve"> </v>
      </c>
      <c r="J937" s="19" t="str">
        <f t="shared" si="79"/>
        <v xml:space="preserve"> </v>
      </c>
      <c r="K937" s="83" t="str">
        <f t="shared" si="80"/>
        <v xml:space="preserve"> </v>
      </c>
      <c r="L937" s="13" t="str">
        <f t="shared" si="81"/>
        <v xml:space="preserve"> </v>
      </c>
      <c r="M937" s="13" t="str">
        <f t="shared" si="82"/>
        <v xml:space="preserve"> </v>
      </c>
    </row>
    <row r="938" spans="9:13">
      <c r="I938" s="10" t="str">
        <f t="shared" si="78"/>
        <v xml:space="preserve"> </v>
      </c>
      <c r="J938" s="19" t="str">
        <f t="shared" si="79"/>
        <v xml:space="preserve"> </v>
      </c>
      <c r="K938" s="83" t="str">
        <f t="shared" si="80"/>
        <v xml:space="preserve"> </v>
      </c>
      <c r="L938" s="13" t="str">
        <f t="shared" si="81"/>
        <v xml:space="preserve"> </v>
      </c>
      <c r="M938" s="13" t="str">
        <f t="shared" si="82"/>
        <v xml:space="preserve"> </v>
      </c>
    </row>
    <row r="939" spans="9:13">
      <c r="I939" s="10" t="str">
        <f t="shared" si="78"/>
        <v xml:space="preserve"> </v>
      </c>
      <c r="J939" s="19" t="str">
        <f t="shared" si="79"/>
        <v xml:space="preserve"> </v>
      </c>
      <c r="K939" s="83" t="str">
        <f t="shared" si="80"/>
        <v xml:space="preserve"> </v>
      </c>
      <c r="L939" s="13" t="str">
        <f t="shared" si="81"/>
        <v xml:space="preserve"> </v>
      </c>
      <c r="M939" s="13" t="str">
        <f t="shared" si="82"/>
        <v xml:space="preserve"> </v>
      </c>
    </row>
    <row r="940" spans="9:13">
      <c r="I940" s="10" t="str">
        <f t="shared" si="78"/>
        <v xml:space="preserve"> </v>
      </c>
      <c r="J940" s="19" t="str">
        <f t="shared" si="79"/>
        <v xml:space="preserve"> </v>
      </c>
      <c r="K940" s="83" t="str">
        <f t="shared" si="80"/>
        <v xml:space="preserve"> </v>
      </c>
      <c r="L940" s="13" t="str">
        <f t="shared" si="81"/>
        <v xml:space="preserve"> </v>
      </c>
      <c r="M940" s="13" t="str">
        <f t="shared" si="82"/>
        <v xml:space="preserve"> </v>
      </c>
    </row>
    <row r="941" spans="9:13">
      <c r="I941" s="10" t="str">
        <f t="shared" si="78"/>
        <v xml:space="preserve"> </v>
      </c>
      <c r="J941" s="19" t="str">
        <f t="shared" si="79"/>
        <v xml:space="preserve"> </v>
      </c>
      <c r="K941" s="83" t="str">
        <f t="shared" si="80"/>
        <v xml:space="preserve"> </v>
      </c>
      <c r="L941" s="13" t="str">
        <f t="shared" si="81"/>
        <v xml:space="preserve"> </v>
      </c>
      <c r="M941" s="13" t="str">
        <f t="shared" si="82"/>
        <v xml:space="preserve"> </v>
      </c>
    </row>
    <row r="942" spans="9:13">
      <c r="I942" s="10" t="str">
        <f t="shared" si="78"/>
        <v xml:space="preserve"> </v>
      </c>
      <c r="J942" s="19" t="str">
        <f t="shared" si="79"/>
        <v xml:space="preserve"> </v>
      </c>
      <c r="K942" s="83" t="str">
        <f t="shared" si="80"/>
        <v xml:space="preserve"> </v>
      </c>
      <c r="L942" s="13" t="str">
        <f t="shared" si="81"/>
        <v xml:space="preserve"> </v>
      </c>
      <c r="M942" s="13" t="str">
        <f t="shared" si="82"/>
        <v xml:space="preserve"> </v>
      </c>
    </row>
    <row r="943" spans="9:13">
      <c r="I943" s="10" t="str">
        <f t="shared" si="78"/>
        <v xml:space="preserve"> </v>
      </c>
      <c r="J943" s="19" t="str">
        <f t="shared" si="79"/>
        <v xml:space="preserve"> </v>
      </c>
      <c r="K943" s="83" t="str">
        <f t="shared" si="80"/>
        <v xml:space="preserve"> </v>
      </c>
      <c r="L943" s="13" t="str">
        <f t="shared" si="81"/>
        <v xml:space="preserve"> </v>
      </c>
      <c r="M943" s="13" t="str">
        <f t="shared" si="82"/>
        <v xml:space="preserve"> </v>
      </c>
    </row>
    <row r="944" spans="9:13">
      <c r="I944" s="10" t="str">
        <f t="shared" si="78"/>
        <v xml:space="preserve"> </v>
      </c>
      <c r="J944" s="19" t="str">
        <f t="shared" si="79"/>
        <v xml:space="preserve"> </v>
      </c>
      <c r="K944" s="83" t="str">
        <f t="shared" si="80"/>
        <v xml:space="preserve"> </v>
      </c>
      <c r="L944" s="13" t="str">
        <f t="shared" si="81"/>
        <v xml:space="preserve"> </v>
      </c>
      <c r="M944" s="13" t="str">
        <f t="shared" si="82"/>
        <v xml:space="preserve"> </v>
      </c>
    </row>
    <row r="945" spans="9:13">
      <c r="I945" s="10" t="str">
        <f t="shared" si="78"/>
        <v xml:space="preserve"> </v>
      </c>
      <c r="J945" s="19" t="str">
        <f t="shared" si="79"/>
        <v xml:space="preserve"> </v>
      </c>
      <c r="K945" s="83" t="str">
        <f t="shared" si="80"/>
        <v xml:space="preserve"> </v>
      </c>
      <c r="L945" s="13" t="str">
        <f t="shared" si="81"/>
        <v xml:space="preserve"> </v>
      </c>
      <c r="M945" s="13" t="str">
        <f t="shared" si="82"/>
        <v xml:space="preserve"> </v>
      </c>
    </row>
    <row r="946" spans="9:13">
      <c r="I946" s="10" t="str">
        <f t="shared" si="78"/>
        <v xml:space="preserve"> </v>
      </c>
      <c r="J946" s="19" t="str">
        <f t="shared" si="79"/>
        <v xml:space="preserve"> </v>
      </c>
      <c r="K946" s="83" t="str">
        <f t="shared" si="80"/>
        <v xml:space="preserve"> </v>
      </c>
      <c r="L946" s="13" t="str">
        <f t="shared" si="81"/>
        <v xml:space="preserve"> </v>
      </c>
      <c r="M946" s="13" t="str">
        <f t="shared" si="82"/>
        <v xml:space="preserve"> </v>
      </c>
    </row>
    <row r="947" spans="9:13">
      <c r="I947" s="10" t="str">
        <f t="shared" si="78"/>
        <v xml:space="preserve"> </v>
      </c>
      <c r="J947" s="19" t="str">
        <f t="shared" si="79"/>
        <v xml:space="preserve"> </v>
      </c>
      <c r="K947" s="83" t="str">
        <f t="shared" si="80"/>
        <v xml:space="preserve"> </v>
      </c>
      <c r="L947" s="13" t="str">
        <f t="shared" si="81"/>
        <v xml:space="preserve"> </v>
      </c>
      <c r="M947" s="13" t="str">
        <f t="shared" si="82"/>
        <v xml:space="preserve"> </v>
      </c>
    </row>
    <row r="948" spans="9:13">
      <c r="I948" s="10" t="str">
        <f t="shared" si="78"/>
        <v xml:space="preserve"> </v>
      </c>
      <c r="J948" s="19" t="str">
        <f t="shared" si="79"/>
        <v xml:space="preserve"> </v>
      </c>
      <c r="K948" s="83" t="str">
        <f t="shared" si="80"/>
        <v xml:space="preserve"> </v>
      </c>
      <c r="L948" s="13" t="str">
        <f t="shared" si="81"/>
        <v xml:space="preserve"> </v>
      </c>
      <c r="M948" s="13" t="str">
        <f t="shared" si="82"/>
        <v xml:space="preserve"> </v>
      </c>
    </row>
    <row r="949" spans="9:13">
      <c r="I949" s="10" t="str">
        <f t="shared" si="78"/>
        <v xml:space="preserve"> </v>
      </c>
      <c r="J949" s="19" t="str">
        <f t="shared" si="79"/>
        <v xml:space="preserve"> </v>
      </c>
      <c r="K949" s="83" t="str">
        <f t="shared" si="80"/>
        <v xml:space="preserve"> </v>
      </c>
      <c r="L949" s="13" t="str">
        <f t="shared" si="81"/>
        <v xml:space="preserve"> </v>
      </c>
      <c r="M949" s="13" t="str">
        <f t="shared" si="82"/>
        <v xml:space="preserve"> </v>
      </c>
    </row>
    <row r="950" spans="9:13">
      <c r="I950" s="10" t="str">
        <f t="shared" si="78"/>
        <v xml:space="preserve"> </v>
      </c>
      <c r="J950" s="19" t="str">
        <f t="shared" si="79"/>
        <v xml:space="preserve"> </v>
      </c>
      <c r="K950" s="83" t="str">
        <f t="shared" si="80"/>
        <v xml:space="preserve"> </v>
      </c>
      <c r="L950" s="13" t="str">
        <f t="shared" si="81"/>
        <v xml:space="preserve"> </v>
      </c>
      <c r="M950" s="13" t="str">
        <f t="shared" si="82"/>
        <v xml:space="preserve"> </v>
      </c>
    </row>
    <row r="951" spans="9:13">
      <c r="I951" s="10" t="str">
        <f t="shared" si="78"/>
        <v xml:space="preserve"> </v>
      </c>
      <c r="J951" s="19" t="str">
        <f t="shared" si="79"/>
        <v xml:space="preserve"> </v>
      </c>
      <c r="K951" s="83" t="str">
        <f t="shared" si="80"/>
        <v xml:space="preserve"> </v>
      </c>
      <c r="L951" s="13" t="str">
        <f t="shared" si="81"/>
        <v xml:space="preserve"> </v>
      </c>
      <c r="M951" s="13" t="str">
        <f t="shared" si="82"/>
        <v xml:space="preserve"> </v>
      </c>
    </row>
    <row r="952" spans="9:13">
      <c r="I952" s="10" t="str">
        <f t="shared" si="78"/>
        <v xml:space="preserve"> </v>
      </c>
      <c r="J952" s="19" t="str">
        <f t="shared" si="79"/>
        <v xml:space="preserve"> </v>
      </c>
      <c r="K952" s="83" t="str">
        <f t="shared" si="80"/>
        <v xml:space="preserve"> </v>
      </c>
      <c r="L952" s="13" t="str">
        <f t="shared" si="81"/>
        <v xml:space="preserve"> </v>
      </c>
      <c r="M952" s="13" t="str">
        <f t="shared" si="82"/>
        <v xml:space="preserve"> </v>
      </c>
    </row>
    <row r="953" spans="9:13">
      <c r="I953" s="10" t="str">
        <f t="shared" si="78"/>
        <v xml:space="preserve"> </v>
      </c>
      <c r="J953" s="19" t="str">
        <f t="shared" si="79"/>
        <v xml:space="preserve"> </v>
      </c>
      <c r="K953" s="83" t="str">
        <f t="shared" si="80"/>
        <v xml:space="preserve"> </v>
      </c>
      <c r="L953" s="13" t="str">
        <f t="shared" si="81"/>
        <v xml:space="preserve"> </v>
      </c>
      <c r="M953" s="13" t="str">
        <f t="shared" si="82"/>
        <v xml:space="preserve"> </v>
      </c>
    </row>
    <row r="954" spans="9:13">
      <c r="I954" s="10" t="str">
        <f t="shared" si="78"/>
        <v xml:space="preserve"> </v>
      </c>
      <c r="J954" s="19" t="str">
        <f t="shared" si="79"/>
        <v xml:space="preserve"> </v>
      </c>
      <c r="K954" s="83" t="str">
        <f t="shared" si="80"/>
        <v xml:space="preserve"> </v>
      </c>
      <c r="L954" s="13" t="str">
        <f t="shared" si="81"/>
        <v xml:space="preserve"> </v>
      </c>
      <c r="M954" s="13" t="str">
        <f t="shared" si="82"/>
        <v xml:space="preserve"> </v>
      </c>
    </row>
    <row r="955" spans="9:13">
      <c r="I955" s="10" t="str">
        <f t="shared" si="78"/>
        <v xml:space="preserve"> </v>
      </c>
      <c r="J955" s="19" t="str">
        <f t="shared" si="79"/>
        <v xml:space="preserve"> </v>
      </c>
      <c r="K955" s="83" t="str">
        <f t="shared" si="80"/>
        <v xml:space="preserve"> </v>
      </c>
      <c r="L955" s="13" t="str">
        <f t="shared" si="81"/>
        <v xml:space="preserve"> </v>
      </c>
      <c r="M955" s="13" t="str">
        <f t="shared" si="82"/>
        <v xml:space="preserve"> </v>
      </c>
    </row>
    <row r="956" spans="9:13">
      <c r="I956" s="10" t="str">
        <f t="shared" si="78"/>
        <v xml:space="preserve"> </v>
      </c>
      <c r="J956" s="19" t="str">
        <f t="shared" si="79"/>
        <v xml:space="preserve"> </v>
      </c>
      <c r="K956" s="83" t="str">
        <f t="shared" si="80"/>
        <v xml:space="preserve"> </v>
      </c>
      <c r="L956" s="13" t="str">
        <f t="shared" si="81"/>
        <v xml:space="preserve"> </v>
      </c>
      <c r="M956" s="13" t="str">
        <f t="shared" si="82"/>
        <v xml:space="preserve"> </v>
      </c>
    </row>
    <row r="957" spans="9:13">
      <c r="I957" s="10" t="str">
        <f t="shared" si="78"/>
        <v xml:space="preserve"> </v>
      </c>
      <c r="J957" s="19" t="str">
        <f t="shared" si="79"/>
        <v xml:space="preserve"> </v>
      </c>
      <c r="K957" s="83" t="str">
        <f t="shared" si="80"/>
        <v xml:space="preserve"> </v>
      </c>
      <c r="L957" s="13" t="str">
        <f t="shared" si="81"/>
        <v xml:space="preserve"> </v>
      </c>
      <c r="M957" s="13" t="str">
        <f t="shared" si="82"/>
        <v xml:space="preserve"> </v>
      </c>
    </row>
    <row r="958" spans="9:13">
      <c r="I958" s="10" t="str">
        <f t="shared" si="78"/>
        <v xml:space="preserve"> </v>
      </c>
      <c r="J958" s="19" t="str">
        <f t="shared" si="79"/>
        <v xml:space="preserve"> </v>
      </c>
      <c r="K958" s="83" t="str">
        <f t="shared" si="80"/>
        <v xml:space="preserve"> </v>
      </c>
      <c r="L958" s="13" t="str">
        <f t="shared" si="81"/>
        <v xml:space="preserve"> </v>
      </c>
      <c r="M958" s="13" t="str">
        <f t="shared" si="82"/>
        <v xml:space="preserve"> </v>
      </c>
    </row>
    <row r="959" spans="9:13">
      <c r="I959" s="10" t="str">
        <f t="shared" si="78"/>
        <v xml:space="preserve"> </v>
      </c>
      <c r="J959" s="19" t="str">
        <f t="shared" si="79"/>
        <v xml:space="preserve"> </v>
      </c>
      <c r="K959" s="83" t="str">
        <f t="shared" si="80"/>
        <v xml:space="preserve"> </v>
      </c>
      <c r="L959" s="13" t="str">
        <f t="shared" si="81"/>
        <v xml:space="preserve"> </v>
      </c>
      <c r="M959" s="13" t="str">
        <f t="shared" si="82"/>
        <v xml:space="preserve"> </v>
      </c>
    </row>
    <row r="960" spans="9:13">
      <c r="I960" s="10" t="str">
        <f t="shared" si="78"/>
        <v xml:space="preserve"> </v>
      </c>
      <c r="J960" s="19" t="str">
        <f t="shared" si="79"/>
        <v xml:space="preserve"> </v>
      </c>
      <c r="K960" s="83" t="str">
        <f t="shared" si="80"/>
        <v xml:space="preserve"> </v>
      </c>
      <c r="L960" s="13" t="str">
        <f t="shared" si="81"/>
        <v xml:space="preserve"> </v>
      </c>
      <c r="M960" s="13" t="str">
        <f t="shared" si="82"/>
        <v xml:space="preserve"> </v>
      </c>
    </row>
    <row r="961" spans="9:13">
      <c r="I961" s="10" t="str">
        <f t="shared" si="78"/>
        <v xml:space="preserve"> </v>
      </c>
      <c r="J961" s="19" t="str">
        <f t="shared" si="79"/>
        <v xml:space="preserve"> </v>
      </c>
      <c r="K961" s="83" t="str">
        <f t="shared" si="80"/>
        <v xml:space="preserve"> </v>
      </c>
      <c r="L961" s="13" t="str">
        <f t="shared" si="81"/>
        <v xml:space="preserve"> </v>
      </c>
      <c r="M961" s="13" t="str">
        <f t="shared" si="82"/>
        <v xml:space="preserve"> </v>
      </c>
    </row>
    <row r="962" spans="9:13">
      <c r="I962" s="10" t="str">
        <f t="shared" ref="I962:I1020" si="83">IF(ISBLANK(E962)," ",CONCATENATE(D962,E962))</f>
        <v xml:space="preserve"> </v>
      </c>
      <c r="J962" s="19" t="str">
        <f t="shared" ref="J962:J1025" si="84">IF(ISBLANK(E962)," ",VLOOKUP(I962,id,2,FALSE))</f>
        <v xml:space="preserve"> </v>
      </c>
      <c r="K962" s="83" t="str">
        <f t="shared" ref="K962:K1025" si="85">IF(ISBLANK(E962)," ",VLOOKUP(I962,id,3,FALSE))</f>
        <v xml:space="preserve"> </v>
      </c>
      <c r="L962" s="13" t="str">
        <f t="shared" ref="L962:L1025" si="86">IF(ISBLANK(E962)," ",VLOOKUP(I962,id,4,FALSE))</f>
        <v xml:space="preserve"> </v>
      </c>
      <c r="M962" s="13" t="str">
        <f t="shared" si="82"/>
        <v xml:space="preserve"> </v>
      </c>
    </row>
    <row r="963" spans="9:13">
      <c r="I963" s="10" t="str">
        <f t="shared" si="83"/>
        <v xml:space="preserve"> </v>
      </c>
      <c r="J963" s="19" t="str">
        <f t="shared" si="84"/>
        <v xml:space="preserve"> </v>
      </c>
      <c r="K963" s="83" t="str">
        <f t="shared" si="85"/>
        <v xml:space="preserve"> </v>
      </c>
      <c r="L963" s="13" t="str">
        <f t="shared" si="86"/>
        <v xml:space="preserve"> </v>
      </c>
      <c r="M963" s="13" t="str">
        <f t="shared" ref="M963:M1026" si="87">IF(ISBLANK(E963)," ",VLOOKUP(I963,id,5,FALSE))</f>
        <v xml:space="preserve"> </v>
      </c>
    </row>
    <row r="964" spans="9:13">
      <c r="I964" s="10" t="str">
        <f t="shared" si="83"/>
        <v xml:space="preserve"> </v>
      </c>
      <c r="J964" s="19" t="str">
        <f t="shared" si="84"/>
        <v xml:space="preserve"> </v>
      </c>
      <c r="K964" s="83" t="str">
        <f t="shared" si="85"/>
        <v xml:space="preserve"> </v>
      </c>
      <c r="L964" s="13" t="str">
        <f t="shared" si="86"/>
        <v xml:space="preserve"> </v>
      </c>
      <c r="M964" s="13" t="str">
        <f t="shared" si="87"/>
        <v xml:space="preserve"> </v>
      </c>
    </row>
    <row r="965" spans="9:13">
      <c r="I965" s="10" t="str">
        <f t="shared" si="83"/>
        <v xml:space="preserve"> </v>
      </c>
      <c r="J965" s="19" t="str">
        <f t="shared" si="84"/>
        <v xml:space="preserve"> </v>
      </c>
      <c r="K965" s="83" t="str">
        <f t="shared" si="85"/>
        <v xml:space="preserve"> </v>
      </c>
      <c r="L965" s="13" t="str">
        <f t="shared" si="86"/>
        <v xml:space="preserve"> </v>
      </c>
      <c r="M965" s="13" t="str">
        <f t="shared" si="87"/>
        <v xml:space="preserve"> </v>
      </c>
    </row>
    <row r="966" spans="9:13">
      <c r="I966" s="10" t="str">
        <f t="shared" si="83"/>
        <v xml:space="preserve"> </v>
      </c>
      <c r="J966" s="19" t="str">
        <f t="shared" si="84"/>
        <v xml:space="preserve"> </v>
      </c>
      <c r="K966" s="83" t="str">
        <f t="shared" si="85"/>
        <v xml:space="preserve"> </v>
      </c>
      <c r="L966" s="13" t="str">
        <f t="shared" si="86"/>
        <v xml:space="preserve"> </v>
      </c>
      <c r="M966" s="13" t="str">
        <f t="shared" si="87"/>
        <v xml:space="preserve"> </v>
      </c>
    </row>
    <row r="967" spans="9:13">
      <c r="I967" s="10" t="str">
        <f t="shared" si="83"/>
        <v xml:space="preserve"> </v>
      </c>
      <c r="J967" s="19" t="str">
        <f t="shared" si="84"/>
        <v xml:space="preserve"> </v>
      </c>
      <c r="K967" s="83" t="str">
        <f t="shared" si="85"/>
        <v xml:space="preserve"> </v>
      </c>
      <c r="L967" s="13" t="str">
        <f t="shared" si="86"/>
        <v xml:space="preserve"> </v>
      </c>
      <c r="M967" s="13" t="str">
        <f t="shared" si="87"/>
        <v xml:space="preserve"> </v>
      </c>
    </row>
    <row r="968" spans="9:13">
      <c r="I968" s="10" t="str">
        <f t="shared" si="83"/>
        <v xml:space="preserve"> </v>
      </c>
      <c r="J968" s="19" t="str">
        <f t="shared" si="84"/>
        <v xml:space="preserve"> </v>
      </c>
      <c r="K968" s="83" t="str">
        <f t="shared" si="85"/>
        <v xml:space="preserve"> </v>
      </c>
      <c r="L968" s="13" t="str">
        <f t="shared" si="86"/>
        <v xml:space="preserve"> </v>
      </c>
      <c r="M968" s="13" t="str">
        <f t="shared" si="87"/>
        <v xml:space="preserve"> </v>
      </c>
    </row>
    <row r="969" spans="9:13">
      <c r="I969" s="10" t="str">
        <f t="shared" si="83"/>
        <v xml:space="preserve"> </v>
      </c>
      <c r="J969" s="19" t="str">
        <f t="shared" si="84"/>
        <v xml:space="preserve"> </v>
      </c>
      <c r="K969" s="83" t="str">
        <f t="shared" si="85"/>
        <v xml:space="preserve"> </v>
      </c>
      <c r="L969" s="13" t="str">
        <f t="shared" si="86"/>
        <v xml:space="preserve"> </v>
      </c>
      <c r="M969" s="13" t="str">
        <f t="shared" si="87"/>
        <v xml:space="preserve"> </v>
      </c>
    </row>
    <row r="970" spans="9:13">
      <c r="I970" s="10" t="str">
        <f t="shared" si="83"/>
        <v xml:space="preserve"> </v>
      </c>
      <c r="J970" s="19" t="str">
        <f t="shared" si="84"/>
        <v xml:space="preserve"> </v>
      </c>
      <c r="K970" s="83" t="str">
        <f t="shared" si="85"/>
        <v xml:space="preserve"> </v>
      </c>
      <c r="L970" s="13" t="str">
        <f t="shared" si="86"/>
        <v xml:space="preserve"> </v>
      </c>
      <c r="M970" s="13" t="str">
        <f t="shared" si="87"/>
        <v xml:space="preserve"> </v>
      </c>
    </row>
    <row r="971" spans="9:13">
      <c r="I971" s="10" t="str">
        <f t="shared" si="83"/>
        <v xml:space="preserve"> </v>
      </c>
      <c r="J971" s="19" t="str">
        <f t="shared" si="84"/>
        <v xml:space="preserve"> </v>
      </c>
      <c r="K971" s="83" t="str">
        <f t="shared" si="85"/>
        <v xml:space="preserve"> </v>
      </c>
      <c r="L971" s="13" t="str">
        <f t="shared" si="86"/>
        <v xml:space="preserve"> </v>
      </c>
      <c r="M971" s="13" t="str">
        <f t="shared" si="87"/>
        <v xml:space="preserve"> </v>
      </c>
    </row>
    <row r="972" spans="9:13">
      <c r="I972" s="10" t="str">
        <f t="shared" si="83"/>
        <v xml:space="preserve"> </v>
      </c>
      <c r="J972" s="19" t="str">
        <f t="shared" si="84"/>
        <v xml:space="preserve"> </v>
      </c>
      <c r="K972" s="83" t="str">
        <f t="shared" si="85"/>
        <v xml:space="preserve"> </v>
      </c>
      <c r="L972" s="13" t="str">
        <f t="shared" si="86"/>
        <v xml:space="preserve"> </v>
      </c>
      <c r="M972" s="13" t="str">
        <f t="shared" si="87"/>
        <v xml:space="preserve"> </v>
      </c>
    </row>
    <row r="973" spans="9:13">
      <c r="I973" s="10" t="str">
        <f t="shared" si="83"/>
        <v xml:space="preserve"> </v>
      </c>
      <c r="J973" s="19" t="str">
        <f t="shared" si="84"/>
        <v xml:space="preserve"> </v>
      </c>
      <c r="K973" s="83" t="str">
        <f t="shared" si="85"/>
        <v xml:space="preserve"> </v>
      </c>
      <c r="L973" s="13" t="str">
        <f t="shared" si="86"/>
        <v xml:space="preserve"> </v>
      </c>
      <c r="M973" s="13" t="str">
        <f t="shared" si="87"/>
        <v xml:space="preserve"> </v>
      </c>
    </row>
    <row r="974" spans="9:13">
      <c r="I974" s="10" t="str">
        <f t="shared" si="83"/>
        <v xml:space="preserve"> </v>
      </c>
      <c r="J974" s="19" t="str">
        <f t="shared" si="84"/>
        <v xml:space="preserve"> </v>
      </c>
      <c r="K974" s="83" t="str">
        <f t="shared" si="85"/>
        <v xml:space="preserve"> </v>
      </c>
      <c r="L974" s="13" t="str">
        <f t="shared" si="86"/>
        <v xml:space="preserve"> </v>
      </c>
      <c r="M974" s="13" t="str">
        <f t="shared" si="87"/>
        <v xml:space="preserve"> </v>
      </c>
    </row>
    <row r="975" spans="9:13">
      <c r="I975" s="10" t="str">
        <f t="shared" si="83"/>
        <v xml:space="preserve"> </v>
      </c>
      <c r="J975" s="19" t="str">
        <f t="shared" si="84"/>
        <v xml:space="preserve"> </v>
      </c>
      <c r="K975" s="83" t="str">
        <f t="shared" si="85"/>
        <v xml:space="preserve"> </v>
      </c>
      <c r="L975" s="13" t="str">
        <f t="shared" si="86"/>
        <v xml:space="preserve"> </v>
      </c>
      <c r="M975" s="13" t="str">
        <f t="shared" si="87"/>
        <v xml:space="preserve"> </v>
      </c>
    </row>
    <row r="976" spans="9:13">
      <c r="I976" s="10" t="str">
        <f t="shared" si="83"/>
        <v xml:space="preserve"> </v>
      </c>
      <c r="J976" s="19" t="str">
        <f t="shared" si="84"/>
        <v xml:space="preserve"> </v>
      </c>
      <c r="K976" s="83" t="str">
        <f t="shared" si="85"/>
        <v xml:space="preserve"> </v>
      </c>
      <c r="L976" s="13" t="str">
        <f t="shared" si="86"/>
        <v xml:space="preserve"> </v>
      </c>
      <c r="M976" s="13" t="str">
        <f t="shared" si="87"/>
        <v xml:space="preserve"> </v>
      </c>
    </row>
    <row r="977" spans="9:13">
      <c r="I977" s="10" t="str">
        <f t="shared" si="83"/>
        <v xml:space="preserve"> </v>
      </c>
      <c r="J977" s="19" t="str">
        <f t="shared" si="84"/>
        <v xml:space="preserve"> </v>
      </c>
      <c r="K977" s="83" t="str">
        <f t="shared" si="85"/>
        <v xml:space="preserve"> </v>
      </c>
      <c r="L977" s="13" t="str">
        <f t="shared" si="86"/>
        <v xml:space="preserve"> </v>
      </c>
      <c r="M977" s="13" t="str">
        <f t="shared" si="87"/>
        <v xml:space="preserve"> </v>
      </c>
    </row>
    <row r="978" spans="9:13">
      <c r="I978" s="10" t="str">
        <f t="shared" si="83"/>
        <v xml:space="preserve"> </v>
      </c>
      <c r="J978" s="19" t="str">
        <f t="shared" si="84"/>
        <v xml:space="preserve"> </v>
      </c>
      <c r="K978" s="83" t="str">
        <f t="shared" si="85"/>
        <v xml:space="preserve"> </v>
      </c>
      <c r="L978" s="13" t="str">
        <f t="shared" si="86"/>
        <v xml:space="preserve"> </v>
      </c>
      <c r="M978" s="13" t="str">
        <f t="shared" si="87"/>
        <v xml:space="preserve"> </v>
      </c>
    </row>
    <row r="979" spans="9:13">
      <c r="I979" s="10" t="str">
        <f t="shared" si="83"/>
        <v xml:space="preserve"> </v>
      </c>
      <c r="J979" s="19" t="str">
        <f t="shared" si="84"/>
        <v xml:space="preserve"> </v>
      </c>
      <c r="K979" s="83" t="str">
        <f t="shared" si="85"/>
        <v xml:space="preserve"> </v>
      </c>
      <c r="L979" s="13" t="str">
        <f t="shared" si="86"/>
        <v xml:space="preserve"> </v>
      </c>
      <c r="M979" s="13" t="str">
        <f t="shared" si="87"/>
        <v xml:space="preserve"> </v>
      </c>
    </row>
    <row r="980" spans="9:13">
      <c r="I980" s="10" t="str">
        <f t="shared" si="83"/>
        <v xml:space="preserve"> </v>
      </c>
      <c r="J980" s="19" t="str">
        <f t="shared" si="84"/>
        <v xml:space="preserve"> </v>
      </c>
      <c r="K980" s="83" t="str">
        <f t="shared" si="85"/>
        <v xml:space="preserve"> </v>
      </c>
      <c r="L980" s="13" t="str">
        <f t="shared" si="86"/>
        <v xml:space="preserve"> </v>
      </c>
      <c r="M980" s="13" t="str">
        <f t="shared" si="87"/>
        <v xml:space="preserve"> </v>
      </c>
    </row>
    <row r="981" spans="9:13">
      <c r="I981" s="10" t="str">
        <f t="shared" si="83"/>
        <v xml:space="preserve"> </v>
      </c>
      <c r="J981" s="19" t="str">
        <f t="shared" si="84"/>
        <v xml:space="preserve"> </v>
      </c>
      <c r="K981" s="83" t="str">
        <f t="shared" si="85"/>
        <v xml:space="preserve"> </v>
      </c>
      <c r="L981" s="13" t="str">
        <f t="shared" si="86"/>
        <v xml:space="preserve"> </v>
      </c>
      <c r="M981" s="13" t="str">
        <f t="shared" si="87"/>
        <v xml:space="preserve"> </v>
      </c>
    </row>
    <row r="982" spans="9:13">
      <c r="I982" s="10" t="str">
        <f t="shared" si="83"/>
        <v xml:space="preserve"> </v>
      </c>
      <c r="J982" s="19" t="str">
        <f t="shared" si="84"/>
        <v xml:space="preserve"> </v>
      </c>
      <c r="K982" s="83" t="str">
        <f t="shared" si="85"/>
        <v xml:space="preserve"> </v>
      </c>
      <c r="L982" s="13" t="str">
        <f t="shared" si="86"/>
        <v xml:space="preserve"> </v>
      </c>
      <c r="M982" s="13" t="str">
        <f t="shared" si="87"/>
        <v xml:space="preserve"> </v>
      </c>
    </row>
    <row r="983" spans="9:13">
      <c r="I983" s="10" t="str">
        <f t="shared" si="83"/>
        <v xml:space="preserve"> </v>
      </c>
      <c r="J983" s="19" t="str">
        <f t="shared" si="84"/>
        <v xml:space="preserve"> </v>
      </c>
      <c r="K983" s="83" t="str">
        <f t="shared" si="85"/>
        <v xml:space="preserve"> </v>
      </c>
      <c r="L983" s="13" t="str">
        <f t="shared" si="86"/>
        <v xml:space="preserve"> </v>
      </c>
      <c r="M983" s="13" t="str">
        <f t="shared" si="87"/>
        <v xml:space="preserve"> </v>
      </c>
    </row>
    <row r="984" spans="9:13">
      <c r="I984" s="10" t="str">
        <f t="shared" si="83"/>
        <v xml:space="preserve"> </v>
      </c>
      <c r="J984" s="19" t="str">
        <f t="shared" si="84"/>
        <v xml:space="preserve"> </v>
      </c>
      <c r="K984" s="83" t="str">
        <f t="shared" si="85"/>
        <v xml:space="preserve"> </v>
      </c>
      <c r="L984" s="13" t="str">
        <f t="shared" si="86"/>
        <v xml:space="preserve"> </v>
      </c>
      <c r="M984" s="13" t="str">
        <f t="shared" si="87"/>
        <v xml:space="preserve"> </v>
      </c>
    </row>
    <row r="985" spans="9:13">
      <c r="I985" s="10" t="str">
        <f t="shared" si="83"/>
        <v xml:space="preserve"> </v>
      </c>
      <c r="J985" s="19" t="str">
        <f t="shared" si="84"/>
        <v xml:space="preserve"> </v>
      </c>
      <c r="K985" s="83" t="str">
        <f t="shared" si="85"/>
        <v xml:space="preserve"> </v>
      </c>
      <c r="L985" s="13" t="str">
        <f t="shared" si="86"/>
        <v xml:space="preserve"> </v>
      </c>
      <c r="M985" s="13" t="str">
        <f t="shared" si="87"/>
        <v xml:space="preserve"> </v>
      </c>
    </row>
    <row r="986" spans="9:13">
      <c r="I986" s="10" t="str">
        <f t="shared" si="83"/>
        <v xml:space="preserve"> </v>
      </c>
      <c r="J986" s="19" t="str">
        <f t="shared" si="84"/>
        <v xml:space="preserve"> </v>
      </c>
      <c r="K986" s="83" t="str">
        <f t="shared" si="85"/>
        <v xml:space="preserve"> </v>
      </c>
      <c r="L986" s="13" t="str">
        <f t="shared" si="86"/>
        <v xml:space="preserve"> </v>
      </c>
      <c r="M986" s="13" t="str">
        <f t="shared" si="87"/>
        <v xml:space="preserve"> </v>
      </c>
    </row>
    <row r="987" spans="9:13">
      <c r="I987" s="10" t="str">
        <f t="shared" si="83"/>
        <v xml:space="preserve"> </v>
      </c>
      <c r="J987" s="19" t="str">
        <f t="shared" si="84"/>
        <v xml:space="preserve"> </v>
      </c>
      <c r="K987" s="83" t="str">
        <f t="shared" si="85"/>
        <v xml:space="preserve"> </v>
      </c>
      <c r="L987" s="13" t="str">
        <f t="shared" si="86"/>
        <v xml:space="preserve"> </v>
      </c>
      <c r="M987" s="13" t="str">
        <f t="shared" si="87"/>
        <v xml:space="preserve"> </v>
      </c>
    </row>
    <row r="988" spans="9:13">
      <c r="I988" s="10" t="str">
        <f t="shared" si="83"/>
        <v xml:space="preserve"> </v>
      </c>
      <c r="J988" s="19" t="str">
        <f t="shared" si="84"/>
        <v xml:space="preserve"> </v>
      </c>
      <c r="K988" s="83" t="str">
        <f t="shared" si="85"/>
        <v xml:space="preserve"> </v>
      </c>
      <c r="L988" s="13" t="str">
        <f t="shared" si="86"/>
        <v xml:space="preserve"> </v>
      </c>
      <c r="M988" s="13" t="str">
        <f t="shared" si="87"/>
        <v xml:space="preserve"> </v>
      </c>
    </row>
    <row r="989" spans="9:13">
      <c r="I989" s="10" t="str">
        <f t="shared" si="83"/>
        <v xml:space="preserve"> </v>
      </c>
      <c r="J989" s="19" t="str">
        <f t="shared" si="84"/>
        <v xml:space="preserve"> </v>
      </c>
      <c r="K989" s="83" t="str">
        <f t="shared" si="85"/>
        <v xml:space="preserve"> </v>
      </c>
      <c r="L989" s="13" t="str">
        <f t="shared" si="86"/>
        <v xml:space="preserve"> </v>
      </c>
      <c r="M989" s="13" t="str">
        <f t="shared" si="87"/>
        <v xml:space="preserve"> </v>
      </c>
    </row>
    <row r="990" spans="9:13">
      <c r="I990" s="10" t="str">
        <f t="shared" si="83"/>
        <v xml:space="preserve"> </v>
      </c>
      <c r="J990" s="19" t="str">
        <f t="shared" si="84"/>
        <v xml:space="preserve"> </v>
      </c>
      <c r="K990" s="83" t="str">
        <f t="shared" si="85"/>
        <v xml:space="preserve"> </v>
      </c>
      <c r="L990" s="13" t="str">
        <f t="shared" si="86"/>
        <v xml:space="preserve"> </v>
      </c>
      <c r="M990" s="13" t="str">
        <f t="shared" si="87"/>
        <v xml:space="preserve"> </v>
      </c>
    </row>
    <row r="991" spans="9:13">
      <c r="I991" s="10" t="str">
        <f t="shared" si="83"/>
        <v xml:space="preserve"> </v>
      </c>
      <c r="J991" s="19" t="str">
        <f t="shared" si="84"/>
        <v xml:space="preserve"> </v>
      </c>
      <c r="K991" s="83" t="str">
        <f t="shared" si="85"/>
        <v xml:space="preserve"> </v>
      </c>
      <c r="L991" s="13" t="str">
        <f t="shared" si="86"/>
        <v xml:space="preserve"> </v>
      </c>
      <c r="M991" s="13" t="str">
        <f t="shared" si="87"/>
        <v xml:space="preserve"> </v>
      </c>
    </row>
    <row r="992" spans="9:13">
      <c r="I992" s="10" t="str">
        <f t="shared" si="83"/>
        <v xml:space="preserve"> </v>
      </c>
      <c r="J992" s="19" t="str">
        <f t="shared" si="84"/>
        <v xml:space="preserve"> </v>
      </c>
      <c r="K992" s="83" t="str">
        <f t="shared" si="85"/>
        <v xml:space="preserve"> </v>
      </c>
      <c r="L992" s="13" t="str">
        <f t="shared" si="86"/>
        <v xml:space="preserve"> </v>
      </c>
      <c r="M992" s="13" t="str">
        <f t="shared" si="87"/>
        <v xml:space="preserve"> </v>
      </c>
    </row>
    <row r="993" spans="9:13">
      <c r="I993" s="10" t="str">
        <f t="shared" si="83"/>
        <v xml:space="preserve"> </v>
      </c>
      <c r="J993" s="19" t="str">
        <f t="shared" si="84"/>
        <v xml:space="preserve"> </v>
      </c>
      <c r="K993" s="83" t="str">
        <f t="shared" si="85"/>
        <v xml:space="preserve"> </v>
      </c>
      <c r="L993" s="13" t="str">
        <f t="shared" si="86"/>
        <v xml:space="preserve"> </v>
      </c>
      <c r="M993" s="13" t="str">
        <f t="shared" si="87"/>
        <v xml:space="preserve"> </v>
      </c>
    </row>
    <row r="994" spans="9:13">
      <c r="I994" s="10" t="str">
        <f t="shared" si="83"/>
        <v xml:space="preserve"> </v>
      </c>
      <c r="J994" s="19" t="str">
        <f t="shared" si="84"/>
        <v xml:space="preserve"> </v>
      </c>
      <c r="K994" s="83" t="str">
        <f t="shared" si="85"/>
        <v xml:space="preserve"> </v>
      </c>
      <c r="L994" s="13" t="str">
        <f t="shared" si="86"/>
        <v xml:space="preserve"> </v>
      </c>
      <c r="M994" s="13" t="str">
        <f t="shared" si="87"/>
        <v xml:space="preserve"> </v>
      </c>
    </row>
    <row r="995" spans="9:13">
      <c r="I995" s="10" t="str">
        <f t="shared" si="83"/>
        <v xml:space="preserve"> </v>
      </c>
      <c r="J995" s="19" t="str">
        <f t="shared" si="84"/>
        <v xml:space="preserve"> </v>
      </c>
      <c r="K995" s="83" t="str">
        <f t="shared" si="85"/>
        <v xml:space="preserve"> </v>
      </c>
      <c r="L995" s="13" t="str">
        <f t="shared" si="86"/>
        <v xml:space="preserve"> </v>
      </c>
      <c r="M995" s="13" t="str">
        <f t="shared" si="87"/>
        <v xml:space="preserve"> </v>
      </c>
    </row>
    <row r="996" spans="9:13">
      <c r="I996" s="10" t="str">
        <f t="shared" si="83"/>
        <v xml:space="preserve"> </v>
      </c>
      <c r="J996" s="19" t="str">
        <f t="shared" si="84"/>
        <v xml:space="preserve"> </v>
      </c>
      <c r="K996" s="83" t="str">
        <f t="shared" si="85"/>
        <v xml:space="preserve"> </v>
      </c>
      <c r="L996" s="13" t="str">
        <f t="shared" si="86"/>
        <v xml:space="preserve"> </v>
      </c>
      <c r="M996" s="13" t="str">
        <f t="shared" si="87"/>
        <v xml:space="preserve"> </v>
      </c>
    </row>
    <row r="997" spans="9:13">
      <c r="I997" s="10" t="str">
        <f t="shared" si="83"/>
        <v xml:space="preserve"> </v>
      </c>
      <c r="J997" s="19" t="str">
        <f t="shared" si="84"/>
        <v xml:space="preserve"> </v>
      </c>
      <c r="K997" s="83" t="str">
        <f t="shared" si="85"/>
        <v xml:space="preserve"> </v>
      </c>
      <c r="L997" s="13" t="str">
        <f t="shared" si="86"/>
        <v xml:space="preserve"> </v>
      </c>
      <c r="M997" s="13" t="str">
        <f t="shared" si="87"/>
        <v xml:space="preserve"> </v>
      </c>
    </row>
    <row r="998" spans="9:13">
      <c r="I998" s="10" t="str">
        <f t="shared" si="83"/>
        <v xml:space="preserve"> </v>
      </c>
      <c r="J998" s="19" t="str">
        <f t="shared" si="84"/>
        <v xml:space="preserve"> </v>
      </c>
      <c r="K998" s="83" t="str">
        <f t="shared" si="85"/>
        <v xml:space="preserve"> </v>
      </c>
      <c r="L998" s="13" t="str">
        <f t="shared" si="86"/>
        <v xml:space="preserve"> </v>
      </c>
      <c r="M998" s="13" t="str">
        <f t="shared" si="87"/>
        <v xml:space="preserve"> </v>
      </c>
    </row>
    <row r="999" spans="9:13">
      <c r="I999" s="10" t="str">
        <f t="shared" si="83"/>
        <v xml:space="preserve"> </v>
      </c>
      <c r="J999" s="19" t="str">
        <f t="shared" si="84"/>
        <v xml:space="preserve"> </v>
      </c>
      <c r="K999" s="83" t="str">
        <f t="shared" si="85"/>
        <v xml:space="preserve"> </v>
      </c>
      <c r="L999" s="13" t="str">
        <f t="shared" si="86"/>
        <v xml:space="preserve"> </v>
      </c>
      <c r="M999" s="13" t="str">
        <f t="shared" si="87"/>
        <v xml:space="preserve"> </v>
      </c>
    </row>
    <row r="1000" spans="9:13">
      <c r="I1000" s="10" t="str">
        <f t="shared" si="83"/>
        <v xml:space="preserve"> </v>
      </c>
      <c r="J1000" s="19" t="str">
        <f t="shared" si="84"/>
        <v xml:space="preserve"> </v>
      </c>
      <c r="K1000" s="83" t="str">
        <f t="shared" si="85"/>
        <v xml:space="preserve"> </v>
      </c>
      <c r="L1000" s="13" t="str">
        <f t="shared" si="86"/>
        <v xml:space="preserve"> </v>
      </c>
      <c r="M1000" s="13" t="str">
        <f t="shared" si="87"/>
        <v xml:space="preserve"> </v>
      </c>
    </row>
    <row r="1001" spans="9:13">
      <c r="I1001" s="10" t="str">
        <f t="shared" si="83"/>
        <v xml:space="preserve"> </v>
      </c>
      <c r="J1001" s="19" t="str">
        <f t="shared" si="84"/>
        <v xml:space="preserve"> </v>
      </c>
      <c r="K1001" s="83" t="str">
        <f t="shared" si="85"/>
        <v xml:space="preserve"> </v>
      </c>
      <c r="L1001" s="13" t="str">
        <f t="shared" si="86"/>
        <v xml:space="preserve"> </v>
      </c>
      <c r="M1001" s="13" t="str">
        <f t="shared" si="87"/>
        <v xml:space="preserve"> </v>
      </c>
    </row>
    <row r="1002" spans="9:13">
      <c r="I1002" s="10" t="str">
        <f t="shared" si="83"/>
        <v xml:space="preserve"> </v>
      </c>
      <c r="J1002" s="19" t="str">
        <f t="shared" si="84"/>
        <v xml:space="preserve"> </v>
      </c>
      <c r="K1002" s="83" t="str">
        <f t="shared" si="85"/>
        <v xml:space="preserve"> </v>
      </c>
      <c r="L1002" s="13" t="str">
        <f t="shared" si="86"/>
        <v xml:space="preserve"> </v>
      </c>
      <c r="M1002" s="13" t="str">
        <f t="shared" si="87"/>
        <v xml:space="preserve"> </v>
      </c>
    </row>
    <row r="1003" spans="9:13">
      <c r="I1003" s="10" t="str">
        <f t="shared" si="83"/>
        <v xml:space="preserve"> </v>
      </c>
      <c r="J1003" s="19" t="str">
        <f t="shared" si="84"/>
        <v xml:space="preserve"> </v>
      </c>
      <c r="K1003" s="83" t="str">
        <f t="shared" si="85"/>
        <v xml:space="preserve"> </v>
      </c>
      <c r="L1003" s="13" t="str">
        <f t="shared" si="86"/>
        <v xml:space="preserve"> </v>
      </c>
      <c r="M1003" s="13" t="str">
        <f t="shared" si="87"/>
        <v xml:space="preserve"> </v>
      </c>
    </row>
    <row r="1004" spans="9:13">
      <c r="I1004" s="10" t="str">
        <f t="shared" si="83"/>
        <v xml:space="preserve"> </v>
      </c>
      <c r="J1004" s="19" t="str">
        <f t="shared" si="84"/>
        <v xml:space="preserve"> </v>
      </c>
      <c r="K1004" s="83" t="str">
        <f t="shared" si="85"/>
        <v xml:space="preserve"> </v>
      </c>
      <c r="L1004" s="13" t="str">
        <f t="shared" si="86"/>
        <v xml:space="preserve"> </v>
      </c>
      <c r="M1004" s="13" t="str">
        <f t="shared" si="87"/>
        <v xml:space="preserve"> </v>
      </c>
    </row>
    <row r="1005" spans="9:13">
      <c r="I1005" s="10" t="str">
        <f t="shared" si="83"/>
        <v xml:space="preserve"> </v>
      </c>
      <c r="J1005" s="19" t="str">
        <f t="shared" si="84"/>
        <v xml:space="preserve"> </v>
      </c>
      <c r="K1005" s="83" t="str">
        <f t="shared" si="85"/>
        <v xml:space="preserve"> </v>
      </c>
      <c r="L1005" s="13" t="str">
        <f t="shared" si="86"/>
        <v xml:space="preserve"> </v>
      </c>
      <c r="M1005" s="13" t="str">
        <f t="shared" si="87"/>
        <v xml:space="preserve"> </v>
      </c>
    </row>
    <row r="1006" spans="9:13">
      <c r="I1006" s="10" t="str">
        <f t="shared" si="83"/>
        <v xml:space="preserve"> </v>
      </c>
      <c r="J1006" s="19" t="str">
        <f t="shared" si="84"/>
        <v xml:space="preserve"> </v>
      </c>
      <c r="K1006" s="83" t="str">
        <f t="shared" si="85"/>
        <v xml:space="preserve"> </v>
      </c>
      <c r="L1006" s="13" t="str">
        <f t="shared" si="86"/>
        <v xml:space="preserve"> </v>
      </c>
      <c r="M1006" s="13" t="str">
        <f t="shared" si="87"/>
        <v xml:space="preserve"> </v>
      </c>
    </row>
    <row r="1007" spans="9:13">
      <c r="I1007" s="10" t="str">
        <f t="shared" si="83"/>
        <v xml:space="preserve"> </v>
      </c>
      <c r="J1007" s="19" t="str">
        <f t="shared" si="84"/>
        <v xml:space="preserve"> </v>
      </c>
      <c r="K1007" s="83" t="str">
        <f t="shared" si="85"/>
        <v xml:space="preserve"> </v>
      </c>
      <c r="L1007" s="13" t="str">
        <f t="shared" si="86"/>
        <v xml:space="preserve"> </v>
      </c>
      <c r="M1007" s="13" t="str">
        <f t="shared" si="87"/>
        <v xml:space="preserve"> </v>
      </c>
    </row>
    <row r="1008" spans="9:13">
      <c r="I1008" s="10" t="str">
        <f t="shared" si="83"/>
        <v xml:space="preserve"> </v>
      </c>
      <c r="J1008" s="19" t="str">
        <f t="shared" si="84"/>
        <v xml:space="preserve"> </v>
      </c>
      <c r="K1008" s="83" t="str">
        <f t="shared" si="85"/>
        <v xml:space="preserve"> </v>
      </c>
      <c r="L1008" s="13" t="str">
        <f t="shared" si="86"/>
        <v xml:space="preserve"> </v>
      </c>
      <c r="M1008" s="13" t="str">
        <f t="shared" si="87"/>
        <v xml:space="preserve"> </v>
      </c>
    </row>
    <row r="1009" spans="9:13">
      <c r="I1009" s="10" t="str">
        <f t="shared" si="83"/>
        <v xml:space="preserve"> </v>
      </c>
      <c r="J1009" s="19" t="str">
        <f t="shared" si="84"/>
        <v xml:space="preserve"> </v>
      </c>
      <c r="K1009" s="83" t="str">
        <f t="shared" si="85"/>
        <v xml:space="preserve"> </v>
      </c>
      <c r="L1009" s="13" t="str">
        <f t="shared" si="86"/>
        <v xml:space="preserve"> </v>
      </c>
      <c r="M1009" s="13" t="str">
        <f t="shared" si="87"/>
        <v xml:space="preserve"> </v>
      </c>
    </row>
    <row r="1010" spans="9:13">
      <c r="I1010" s="10" t="str">
        <f t="shared" si="83"/>
        <v xml:space="preserve"> </v>
      </c>
      <c r="J1010" s="19" t="str">
        <f t="shared" si="84"/>
        <v xml:space="preserve"> </v>
      </c>
      <c r="K1010" s="83" t="str">
        <f t="shared" si="85"/>
        <v xml:space="preserve"> </v>
      </c>
      <c r="L1010" s="13" t="str">
        <f t="shared" si="86"/>
        <v xml:space="preserve"> </v>
      </c>
      <c r="M1010" s="13" t="str">
        <f t="shared" si="87"/>
        <v xml:space="preserve"> </v>
      </c>
    </row>
    <row r="1011" spans="9:13">
      <c r="I1011" s="10" t="str">
        <f t="shared" si="83"/>
        <v xml:space="preserve"> </v>
      </c>
      <c r="J1011" s="19" t="str">
        <f t="shared" si="84"/>
        <v xml:space="preserve"> </v>
      </c>
      <c r="K1011" s="83" t="str">
        <f t="shared" si="85"/>
        <v xml:space="preserve"> </v>
      </c>
      <c r="L1011" s="13" t="str">
        <f t="shared" si="86"/>
        <v xml:space="preserve"> </v>
      </c>
      <c r="M1011" s="13" t="str">
        <f t="shared" si="87"/>
        <v xml:space="preserve"> </v>
      </c>
    </row>
    <row r="1012" spans="9:13">
      <c r="I1012" s="10" t="str">
        <f t="shared" si="83"/>
        <v xml:space="preserve"> </v>
      </c>
      <c r="J1012" s="19" t="str">
        <f t="shared" si="84"/>
        <v xml:space="preserve"> </v>
      </c>
      <c r="K1012" s="83" t="str">
        <f t="shared" si="85"/>
        <v xml:space="preserve"> </v>
      </c>
      <c r="L1012" s="13" t="str">
        <f t="shared" si="86"/>
        <v xml:space="preserve"> </v>
      </c>
      <c r="M1012" s="13" t="str">
        <f t="shared" si="87"/>
        <v xml:space="preserve"> </v>
      </c>
    </row>
    <row r="1013" spans="9:13">
      <c r="I1013" s="10" t="str">
        <f t="shared" si="83"/>
        <v xml:space="preserve"> </v>
      </c>
      <c r="J1013" s="19" t="str">
        <f t="shared" si="84"/>
        <v xml:space="preserve"> </v>
      </c>
      <c r="K1013" s="83" t="str">
        <f t="shared" si="85"/>
        <v xml:space="preserve"> </v>
      </c>
      <c r="L1013" s="13" t="str">
        <f t="shared" si="86"/>
        <v xml:space="preserve"> </v>
      </c>
      <c r="M1013" s="13" t="str">
        <f t="shared" si="87"/>
        <v xml:space="preserve"> </v>
      </c>
    </row>
    <row r="1014" spans="9:13">
      <c r="I1014" s="10" t="str">
        <f t="shared" si="83"/>
        <v xml:space="preserve"> </v>
      </c>
      <c r="J1014" s="19" t="str">
        <f t="shared" si="84"/>
        <v xml:space="preserve"> </v>
      </c>
      <c r="K1014" s="83" t="str">
        <f t="shared" si="85"/>
        <v xml:space="preserve"> </v>
      </c>
      <c r="L1014" s="13" t="str">
        <f t="shared" si="86"/>
        <v xml:space="preserve"> </v>
      </c>
      <c r="M1014" s="13" t="str">
        <f t="shared" si="87"/>
        <v xml:space="preserve"> </v>
      </c>
    </row>
    <row r="1015" spans="9:13">
      <c r="I1015" s="10" t="str">
        <f t="shared" si="83"/>
        <v xml:space="preserve"> </v>
      </c>
      <c r="J1015" s="19" t="str">
        <f t="shared" si="84"/>
        <v xml:space="preserve"> </v>
      </c>
      <c r="K1015" s="83" t="str">
        <f t="shared" si="85"/>
        <v xml:space="preserve"> </v>
      </c>
      <c r="L1015" s="13" t="str">
        <f t="shared" si="86"/>
        <v xml:space="preserve"> </v>
      </c>
      <c r="M1015" s="13" t="str">
        <f t="shared" si="87"/>
        <v xml:space="preserve"> </v>
      </c>
    </row>
    <row r="1016" spans="9:13">
      <c r="I1016" s="10" t="str">
        <f t="shared" si="83"/>
        <v xml:space="preserve"> </v>
      </c>
      <c r="J1016" s="19" t="str">
        <f t="shared" si="84"/>
        <v xml:space="preserve"> </v>
      </c>
      <c r="K1016" s="83" t="str">
        <f t="shared" si="85"/>
        <v xml:space="preserve"> </v>
      </c>
      <c r="L1016" s="13" t="str">
        <f t="shared" si="86"/>
        <v xml:space="preserve"> </v>
      </c>
      <c r="M1016" s="13" t="str">
        <f t="shared" si="87"/>
        <v xml:space="preserve"> </v>
      </c>
    </row>
    <row r="1017" spans="9:13">
      <c r="I1017" s="10" t="str">
        <f t="shared" si="83"/>
        <v xml:space="preserve"> </v>
      </c>
      <c r="J1017" s="19" t="str">
        <f t="shared" si="84"/>
        <v xml:space="preserve"> </v>
      </c>
      <c r="K1017" s="83" t="str">
        <f t="shared" si="85"/>
        <v xml:space="preserve"> </v>
      </c>
      <c r="L1017" s="13" t="str">
        <f t="shared" si="86"/>
        <v xml:space="preserve"> </v>
      </c>
      <c r="M1017" s="13" t="str">
        <f t="shared" si="87"/>
        <v xml:space="preserve"> </v>
      </c>
    </row>
    <row r="1018" spans="9:13">
      <c r="I1018" s="10" t="str">
        <f t="shared" si="83"/>
        <v xml:space="preserve"> </v>
      </c>
      <c r="J1018" s="19" t="str">
        <f t="shared" si="84"/>
        <v xml:space="preserve"> </v>
      </c>
      <c r="K1018" s="83" t="str">
        <f t="shared" si="85"/>
        <v xml:space="preserve"> </v>
      </c>
      <c r="L1018" s="13" t="str">
        <f t="shared" si="86"/>
        <v xml:space="preserve"> </v>
      </c>
      <c r="M1018" s="13" t="str">
        <f t="shared" si="87"/>
        <v xml:space="preserve"> </v>
      </c>
    </row>
    <row r="1019" spans="9:13">
      <c r="I1019" s="10" t="str">
        <f t="shared" si="83"/>
        <v xml:space="preserve"> </v>
      </c>
      <c r="J1019" s="19" t="str">
        <f t="shared" si="84"/>
        <v xml:space="preserve"> </v>
      </c>
      <c r="K1019" s="83" t="str">
        <f t="shared" si="85"/>
        <v xml:space="preserve"> </v>
      </c>
      <c r="L1019" s="13" t="str">
        <f t="shared" si="86"/>
        <v xml:space="preserve"> </v>
      </c>
      <c r="M1019" s="13" t="str">
        <f t="shared" si="87"/>
        <v xml:space="preserve"> </v>
      </c>
    </row>
    <row r="1020" spans="9:13">
      <c r="I1020" s="10" t="str">
        <f t="shared" si="83"/>
        <v xml:space="preserve"> </v>
      </c>
      <c r="J1020" s="19" t="str">
        <f t="shared" si="84"/>
        <v xml:space="preserve"> </v>
      </c>
      <c r="K1020" s="83" t="str">
        <f t="shared" si="85"/>
        <v xml:space="preserve"> </v>
      </c>
      <c r="L1020" s="13" t="str">
        <f t="shared" si="86"/>
        <v xml:space="preserve"> </v>
      </c>
      <c r="M1020" s="13" t="str">
        <f t="shared" si="87"/>
        <v xml:space="preserve"> </v>
      </c>
    </row>
    <row r="1021" spans="9:13">
      <c r="J1021" s="19" t="str">
        <f t="shared" si="84"/>
        <v xml:space="preserve"> </v>
      </c>
      <c r="K1021" s="83" t="str">
        <f t="shared" si="85"/>
        <v xml:space="preserve"> </v>
      </c>
      <c r="L1021" s="13" t="str">
        <f t="shared" si="86"/>
        <v xml:space="preserve"> </v>
      </c>
      <c r="M1021" s="13" t="str">
        <f t="shared" si="87"/>
        <v xml:space="preserve"> </v>
      </c>
    </row>
    <row r="1022" spans="9:13">
      <c r="J1022" s="19" t="str">
        <f t="shared" si="84"/>
        <v xml:space="preserve"> </v>
      </c>
      <c r="K1022" s="83" t="str">
        <f t="shared" si="85"/>
        <v xml:space="preserve"> </v>
      </c>
      <c r="L1022" s="13" t="str">
        <f t="shared" si="86"/>
        <v xml:space="preserve"> </v>
      </c>
      <c r="M1022" s="13" t="str">
        <f t="shared" si="87"/>
        <v xml:space="preserve"> </v>
      </c>
    </row>
    <row r="1023" spans="9:13">
      <c r="J1023" s="19" t="str">
        <f t="shared" si="84"/>
        <v xml:space="preserve"> </v>
      </c>
      <c r="K1023" s="83" t="str">
        <f t="shared" si="85"/>
        <v xml:space="preserve"> </v>
      </c>
      <c r="L1023" s="13" t="str">
        <f t="shared" si="86"/>
        <v xml:space="preserve"> </v>
      </c>
      <c r="M1023" s="13" t="str">
        <f t="shared" si="87"/>
        <v xml:space="preserve"> </v>
      </c>
    </row>
    <row r="1024" spans="9:13">
      <c r="J1024" s="19" t="str">
        <f t="shared" si="84"/>
        <v xml:space="preserve"> </v>
      </c>
      <c r="K1024" s="83" t="str">
        <f t="shared" si="85"/>
        <v xml:space="preserve"> </v>
      </c>
      <c r="L1024" s="13" t="str">
        <f t="shared" si="86"/>
        <v xml:space="preserve"> </v>
      </c>
      <c r="M1024" s="13" t="str">
        <f t="shared" si="87"/>
        <v xml:space="preserve"> </v>
      </c>
    </row>
    <row r="1025" spans="10:13">
      <c r="J1025" s="19" t="str">
        <f t="shared" si="84"/>
        <v xml:space="preserve"> </v>
      </c>
      <c r="K1025" s="83" t="str">
        <f t="shared" si="85"/>
        <v xml:space="preserve"> </v>
      </c>
      <c r="L1025" s="13" t="str">
        <f t="shared" si="86"/>
        <v xml:space="preserve"> </v>
      </c>
      <c r="M1025" s="13" t="str">
        <f t="shared" si="87"/>
        <v xml:space="preserve"> </v>
      </c>
    </row>
    <row r="1026" spans="10:13">
      <c r="J1026" s="19" t="str">
        <f t="shared" ref="J1026:J1064" si="88">IF(ISBLANK(E1026)," ",VLOOKUP(I1026,id,2,FALSE))</f>
        <v xml:space="preserve"> </v>
      </c>
      <c r="K1026" s="83" t="str">
        <f t="shared" ref="K1026:K1064" si="89">IF(ISBLANK(E1026)," ",VLOOKUP(I1026,id,3,FALSE))</f>
        <v xml:space="preserve"> </v>
      </c>
      <c r="L1026" s="13" t="str">
        <f t="shared" ref="L1026:L1064" si="90">IF(ISBLANK(E1026)," ",VLOOKUP(I1026,id,4,FALSE))</f>
        <v xml:space="preserve"> </v>
      </c>
      <c r="M1026" s="13" t="str">
        <f t="shared" si="87"/>
        <v xml:space="preserve"> </v>
      </c>
    </row>
    <row r="1027" spans="10:13">
      <c r="J1027" s="19" t="str">
        <f t="shared" si="88"/>
        <v xml:space="preserve"> </v>
      </c>
      <c r="K1027" s="83" t="str">
        <f t="shared" si="89"/>
        <v xml:space="preserve"> </v>
      </c>
      <c r="L1027" s="13" t="str">
        <f t="shared" si="90"/>
        <v xml:space="preserve"> </v>
      </c>
      <c r="M1027" s="13" t="str">
        <f t="shared" ref="M1027:M1064" si="91">IF(ISBLANK(E1027)," ",VLOOKUP(I1027,id,5,FALSE))</f>
        <v xml:space="preserve"> </v>
      </c>
    </row>
    <row r="1028" spans="10:13">
      <c r="J1028" s="19" t="str">
        <f t="shared" si="88"/>
        <v xml:space="preserve"> </v>
      </c>
      <c r="K1028" s="83" t="str">
        <f t="shared" si="89"/>
        <v xml:space="preserve"> </v>
      </c>
      <c r="L1028" s="13" t="str">
        <f t="shared" si="90"/>
        <v xml:space="preserve"> </v>
      </c>
      <c r="M1028" s="13" t="str">
        <f t="shared" si="91"/>
        <v xml:space="preserve"> </v>
      </c>
    </row>
    <row r="1029" spans="10:13">
      <c r="J1029" s="19" t="str">
        <f t="shared" si="88"/>
        <v xml:space="preserve"> </v>
      </c>
      <c r="K1029" s="83" t="str">
        <f t="shared" si="89"/>
        <v xml:space="preserve"> </v>
      </c>
      <c r="L1029" s="13" t="str">
        <f t="shared" si="90"/>
        <v xml:space="preserve"> </v>
      </c>
      <c r="M1029" s="13" t="str">
        <f t="shared" si="91"/>
        <v xml:space="preserve"> </v>
      </c>
    </row>
    <row r="1030" spans="10:13">
      <c r="J1030" s="19" t="str">
        <f t="shared" si="88"/>
        <v xml:space="preserve"> </v>
      </c>
      <c r="K1030" s="83" t="str">
        <f t="shared" si="89"/>
        <v xml:space="preserve"> </v>
      </c>
      <c r="L1030" s="13" t="str">
        <f t="shared" si="90"/>
        <v xml:space="preserve"> </v>
      </c>
      <c r="M1030" s="13" t="str">
        <f t="shared" si="91"/>
        <v xml:space="preserve"> </v>
      </c>
    </row>
    <row r="1031" spans="10:13">
      <c r="J1031" s="19" t="str">
        <f t="shared" si="88"/>
        <v xml:space="preserve"> </v>
      </c>
      <c r="K1031" s="83" t="str">
        <f t="shared" si="89"/>
        <v xml:space="preserve"> </v>
      </c>
      <c r="L1031" s="13" t="str">
        <f t="shared" si="90"/>
        <v xml:space="preserve"> </v>
      </c>
      <c r="M1031" s="13" t="str">
        <f t="shared" si="91"/>
        <v xml:space="preserve"> </v>
      </c>
    </row>
    <row r="1032" spans="10:13">
      <c r="J1032" s="19" t="str">
        <f t="shared" si="88"/>
        <v xml:space="preserve"> </v>
      </c>
      <c r="K1032" s="83" t="str">
        <f t="shared" si="89"/>
        <v xml:space="preserve"> </v>
      </c>
      <c r="L1032" s="13" t="str">
        <f t="shared" si="90"/>
        <v xml:space="preserve"> </v>
      </c>
      <c r="M1032" s="13" t="str">
        <f t="shared" si="91"/>
        <v xml:space="preserve"> </v>
      </c>
    </row>
    <row r="1033" spans="10:13">
      <c r="J1033" s="19" t="str">
        <f t="shared" si="88"/>
        <v xml:space="preserve"> </v>
      </c>
      <c r="K1033" s="83" t="str">
        <f t="shared" si="89"/>
        <v xml:space="preserve"> </v>
      </c>
      <c r="L1033" s="13" t="str">
        <f t="shared" si="90"/>
        <v xml:space="preserve"> </v>
      </c>
      <c r="M1033" s="13" t="str">
        <f t="shared" si="91"/>
        <v xml:space="preserve"> </v>
      </c>
    </row>
    <row r="1034" spans="10:13">
      <c r="J1034" s="19" t="str">
        <f t="shared" si="88"/>
        <v xml:space="preserve"> </v>
      </c>
      <c r="K1034" s="83" t="str">
        <f t="shared" si="89"/>
        <v xml:space="preserve"> </v>
      </c>
      <c r="L1034" s="13" t="str">
        <f t="shared" si="90"/>
        <v xml:space="preserve"> </v>
      </c>
      <c r="M1034" s="13" t="str">
        <f t="shared" si="91"/>
        <v xml:space="preserve"> </v>
      </c>
    </row>
    <row r="1035" spans="10:13">
      <c r="J1035" s="19" t="str">
        <f t="shared" si="88"/>
        <v xml:space="preserve"> </v>
      </c>
      <c r="K1035" s="83" t="str">
        <f t="shared" si="89"/>
        <v xml:space="preserve"> </v>
      </c>
      <c r="L1035" s="13" t="str">
        <f t="shared" si="90"/>
        <v xml:space="preserve"> </v>
      </c>
      <c r="M1035" s="13" t="str">
        <f t="shared" si="91"/>
        <v xml:space="preserve"> </v>
      </c>
    </row>
    <row r="1036" spans="10:13">
      <c r="J1036" s="19" t="str">
        <f t="shared" si="88"/>
        <v xml:space="preserve"> </v>
      </c>
      <c r="K1036" s="83" t="str">
        <f t="shared" si="89"/>
        <v xml:space="preserve"> </v>
      </c>
      <c r="L1036" s="13" t="str">
        <f t="shared" si="90"/>
        <v xml:space="preserve"> </v>
      </c>
      <c r="M1036" s="13" t="str">
        <f t="shared" si="91"/>
        <v xml:space="preserve"> </v>
      </c>
    </row>
    <row r="1037" spans="10:13">
      <c r="J1037" s="19" t="str">
        <f t="shared" si="88"/>
        <v xml:space="preserve"> </v>
      </c>
      <c r="K1037" s="83" t="str">
        <f t="shared" si="89"/>
        <v xml:space="preserve"> </v>
      </c>
      <c r="L1037" s="13" t="str">
        <f t="shared" si="90"/>
        <v xml:space="preserve"> </v>
      </c>
      <c r="M1037" s="13" t="str">
        <f t="shared" si="91"/>
        <v xml:space="preserve"> </v>
      </c>
    </row>
    <row r="1038" spans="10:13">
      <c r="J1038" s="19" t="str">
        <f t="shared" si="88"/>
        <v xml:space="preserve"> </v>
      </c>
      <c r="K1038" s="83" t="str">
        <f t="shared" si="89"/>
        <v xml:space="preserve"> </v>
      </c>
      <c r="L1038" s="13" t="str">
        <f t="shared" si="90"/>
        <v xml:space="preserve"> </v>
      </c>
      <c r="M1038" s="13" t="str">
        <f t="shared" si="91"/>
        <v xml:space="preserve"> </v>
      </c>
    </row>
    <row r="1039" spans="10:13">
      <c r="J1039" s="19" t="str">
        <f t="shared" si="88"/>
        <v xml:space="preserve"> </v>
      </c>
      <c r="K1039" s="83" t="str">
        <f t="shared" si="89"/>
        <v xml:space="preserve"> </v>
      </c>
      <c r="L1039" s="13" t="str">
        <f t="shared" si="90"/>
        <v xml:space="preserve"> </v>
      </c>
      <c r="M1039" s="13" t="str">
        <f t="shared" si="91"/>
        <v xml:space="preserve"> </v>
      </c>
    </row>
    <row r="1040" spans="10:13">
      <c r="J1040" s="19" t="str">
        <f t="shared" si="88"/>
        <v xml:space="preserve"> </v>
      </c>
      <c r="K1040" s="83" t="str">
        <f t="shared" si="89"/>
        <v xml:space="preserve"> </v>
      </c>
      <c r="L1040" s="13" t="str">
        <f t="shared" si="90"/>
        <v xml:space="preserve"> </v>
      </c>
      <c r="M1040" s="13" t="str">
        <f t="shared" si="91"/>
        <v xml:space="preserve"> </v>
      </c>
    </row>
    <row r="1041" spans="10:13">
      <c r="J1041" s="19" t="str">
        <f t="shared" si="88"/>
        <v xml:space="preserve"> </v>
      </c>
      <c r="K1041" s="83" t="str">
        <f t="shared" si="89"/>
        <v xml:space="preserve"> </v>
      </c>
      <c r="L1041" s="13" t="str">
        <f t="shared" si="90"/>
        <v xml:space="preserve"> </v>
      </c>
      <c r="M1041" s="13" t="str">
        <f t="shared" si="91"/>
        <v xml:space="preserve"> </v>
      </c>
    </row>
    <row r="1042" spans="10:13">
      <c r="J1042" s="19" t="str">
        <f t="shared" si="88"/>
        <v xml:space="preserve"> </v>
      </c>
      <c r="K1042" s="83" t="str">
        <f t="shared" si="89"/>
        <v xml:space="preserve"> </v>
      </c>
      <c r="L1042" s="13" t="str">
        <f t="shared" si="90"/>
        <v xml:space="preserve"> </v>
      </c>
      <c r="M1042" s="13" t="str">
        <f t="shared" si="91"/>
        <v xml:space="preserve"> </v>
      </c>
    </row>
    <row r="1043" spans="10:13">
      <c r="J1043" s="19" t="str">
        <f t="shared" si="88"/>
        <v xml:space="preserve"> </v>
      </c>
      <c r="K1043" s="83" t="str">
        <f t="shared" si="89"/>
        <v xml:space="preserve"> </v>
      </c>
      <c r="L1043" s="13" t="str">
        <f t="shared" si="90"/>
        <v xml:space="preserve"> </v>
      </c>
      <c r="M1043" s="13" t="str">
        <f t="shared" si="91"/>
        <v xml:space="preserve"> </v>
      </c>
    </row>
    <row r="1044" spans="10:13">
      <c r="J1044" s="19" t="str">
        <f t="shared" si="88"/>
        <v xml:space="preserve"> </v>
      </c>
      <c r="K1044" s="83" t="str">
        <f t="shared" si="89"/>
        <v xml:space="preserve"> </v>
      </c>
      <c r="L1044" s="13" t="str">
        <f t="shared" si="90"/>
        <v xml:space="preserve"> </v>
      </c>
      <c r="M1044" s="13" t="str">
        <f t="shared" si="91"/>
        <v xml:space="preserve"> </v>
      </c>
    </row>
    <row r="1045" spans="10:13">
      <c r="J1045" s="19" t="str">
        <f t="shared" si="88"/>
        <v xml:space="preserve"> </v>
      </c>
      <c r="K1045" s="83" t="str">
        <f t="shared" si="89"/>
        <v xml:space="preserve"> </v>
      </c>
      <c r="L1045" s="13" t="str">
        <f t="shared" si="90"/>
        <v xml:space="preserve"> </v>
      </c>
      <c r="M1045" s="13" t="str">
        <f t="shared" si="91"/>
        <v xml:space="preserve"> </v>
      </c>
    </row>
    <row r="1046" spans="10:13">
      <c r="J1046" s="19" t="str">
        <f t="shared" si="88"/>
        <v xml:space="preserve"> </v>
      </c>
      <c r="K1046" s="83" t="str">
        <f t="shared" si="89"/>
        <v xml:space="preserve"> </v>
      </c>
      <c r="L1046" s="13" t="str">
        <f t="shared" si="90"/>
        <v xml:space="preserve"> </v>
      </c>
      <c r="M1046" s="13" t="str">
        <f t="shared" si="91"/>
        <v xml:space="preserve"> </v>
      </c>
    </row>
    <row r="1047" spans="10:13">
      <c r="J1047" s="19" t="str">
        <f t="shared" si="88"/>
        <v xml:space="preserve"> </v>
      </c>
      <c r="K1047" s="83" t="str">
        <f t="shared" si="89"/>
        <v xml:space="preserve"> </v>
      </c>
      <c r="L1047" s="13" t="str">
        <f t="shared" si="90"/>
        <v xml:space="preserve"> </v>
      </c>
      <c r="M1047" s="13" t="str">
        <f t="shared" si="91"/>
        <v xml:space="preserve"> </v>
      </c>
    </row>
    <row r="1048" spans="10:13">
      <c r="J1048" s="19" t="str">
        <f t="shared" si="88"/>
        <v xml:space="preserve"> </v>
      </c>
      <c r="K1048" s="83" t="str">
        <f t="shared" si="89"/>
        <v xml:space="preserve"> </v>
      </c>
      <c r="L1048" s="13" t="str">
        <f t="shared" si="90"/>
        <v xml:space="preserve"> </v>
      </c>
      <c r="M1048" s="13" t="str">
        <f t="shared" si="91"/>
        <v xml:space="preserve"> </v>
      </c>
    </row>
    <row r="1049" spans="10:13">
      <c r="J1049" s="19" t="str">
        <f t="shared" si="88"/>
        <v xml:space="preserve"> </v>
      </c>
      <c r="K1049" s="83" t="str">
        <f t="shared" si="89"/>
        <v xml:space="preserve"> </v>
      </c>
      <c r="L1049" s="13" t="str">
        <f t="shared" si="90"/>
        <v xml:space="preserve"> </v>
      </c>
      <c r="M1049" s="13" t="str">
        <f t="shared" si="91"/>
        <v xml:space="preserve"> </v>
      </c>
    </row>
    <row r="1050" spans="10:13">
      <c r="J1050" s="19" t="str">
        <f t="shared" si="88"/>
        <v xml:space="preserve"> </v>
      </c>
      <c r="K1050" s="83" t="str">
        <f t="shared" si="89"/>
        <v xml:space="preserve"> </v>
      </c>
      <c r="L1050" s="13" t="str">
        <f t="shared" si="90"/>
        <v xml:space="preserve"> </v>
      </c>
      <c r="M1050" s="13" t="str">
        <f t="shared" si="91"/>
        <v xml:space="preserve"> </v>
      </c>
    </row>
    <row r="1051" spans="10:13">
      <c r="J1051" s="19" t="str">
        <f t="shared" si="88"/>
        <v xml:space="preserve"> </v>
      </c>
      <c r="K1051" s="83" t="str">
        <f t="shared" si="89"/>
        <v xml:space="preserve"> </v>
      </c>
      <c r="L1051" s="13" t="str">
        <f t="shared" si="90"/>
        <v xml:space="preserve"> </v>
      </c>
      <c r="M1051" s="13" t="str">
        <f t="shared" si="91"/>
        <v xml:space="preserve"> </v>
      </c>
    </row>
    <row r="1052" spans="10:13">
      <c r="J1052" s="19" t="str">
        <f t="shared" si="88"/>
        <v xml:space="preserve"> </v>
      </c>
      <c r="K1052" s="83" t="str">
        <f t="shared" si="89"/>
        <v xml:space="preserve"> </v>
      </c>
      <c r="L1052" s="13" t="str">
        <f t="shared" si="90"/>
        <v xml:space="preserve"> </v>
      </c>
      <c r="M1052" s="13" t="str">
        <f t="shared" si="91"/>
        <v xml:space="preserve"> </v>
      </c>
    </row>
    <row r="1053" spans="10:13">
      <c r="J1053" s="19" t="str">
        <f t="shared" si="88"/>
        <v xml:space="preserve"> </v>
      </c>
      <c r="K1053" s="83" t="str">
        <f t="shared" si="89"/>
        <v xml:space="preserve"> </v>
      </c>
      <c r="L1053" s="13" t="str">
        <f t="shared" si="90"/>
        <v xml:space="preserve"> </v>
      </c>
      <c r="M1053" s="13" t="str">
        <f t="shared" si="91"/>
        <v xml:space="preserve"> </v>
      </c>
    </row>
    <row r="1054" spans="10:13">
      <c r="J1054" s="19" t="str">
        <f t="shared" si="88"/>
        <v xml:space="preserve"> </v>
      </c>
      <c r="K1054" s="83" t="str">
        <f t="shared" si="89"/>
        <v xml:space="preserve"> </v>
      </c>
      <c r="L1054" s="13" t="str">
        <f t="shared" si="90"/>
        <v xml:space="preserve"> </v>
      </c>
      <c r="M1054" s="13" t="str">
        <f t="shared" si="91"/>
        <v xml:space="preserve"> </v>
      </c>
    </row>
    <row r="1055" spans="10:13">
      <c r="J1055" s="19" t="str">
        <f t="shared" si="88"/>
        <v xml:space="preserve"> </v>
      </c>
      <c r="K1055" s="83" t="str">
        <f t="shared" si="89"/>
        <v xml:space="preserve"> </v>
      </c>
      <c r="L1055" s="13" t="str">
        <f t="shared" si="90"/>
        <v xml:space="preserve"> </v>
      </c>
      <c r="M1055" s="13" t="str">
        <f t="shared" si="91"/>
        <v xml:space="preserve"> </v>
      </c>
    </row>
    <row r="1056" spans="10:13">
      <c r="J1056" s="19" t="str">
        <f t="shared" si="88"/>
        <v xml:space="preserve"> </v>
      </c>
      <c r="K1056" s="83" t="str">
        <f t="shared" si="89"/>
        <v xml:space="preserve"> </v>
      </c>
      <c r="L1056" s="13" t="str">
        <f t="shared" si="90"/>
        <v xml:space="preserve"> </v>
      </c>
      <c r="M1056" s="13" t="str">
        <f t="shared" si="91"/>
        <v xml:space="preserve"> </v>
      </c>
    </row>
    <row r="1057" spans="2:13">
      <c r="J1057" s="19" t="str">
        <f t="shared" si="88"/>
        <v xml:space="preserve"> </v>
      </c>
      <c r="K1057" s="83" t="str">
        <f t="shared" si="89"/>
        <v xml:space="preserve"> </v>
      </c>
      <c r="L1057" s="13" t="str">
        <f t="shared" si="90"/>
        <v xml:space="preserve"> </v>
      </c>
      <c r="M1057" s="13" t="str">
        <f t="shared" si="91"/>
        <v xml:space="preserve"> </v>
      </c>
    </row>
    <row r="1058" spans="2:13">
      <c r="J1058" s="19" t="str">
        <f t="shared" si="88"/>
        <v xml:space="preserve"> </v>
      </c>
      <c r="K1058" s="83" t="str">
        <f t="shared" si="89"/>
        <v xml:space="preserve"> </v>
      </c>
      <c r="L1058" s="13" t="str">
        <f t="shared" si="90"/>
        <v xml:space="preserve"> </v>
      </c>
      <c r="M1058" s="13" t="str">
        <f t="shared" si="91"/>
        <v xml:space="preserve"> </v>
      </c>
    </row>
    <row r="1059" spans="2:13">
      <c r="J1059" s="19" t="str">
        <f t="shared" si="88"/>
        <v xml:space="preserve"> </v>
      </c>
      <c r="K1059" s="83" t="str">
        <f t="shared" si="89"/>
        <v xml:space="preserve"> </v>
      </c>
      <c r="L1059" s="13" t="str">
        <f t="shared" si="90"/>
        <v xml:space="preserve"> </v>
      </c>
      <c r="M1059" s="13" t="str">
        <f t="shared" si="91"/>
        <v xml:space="preserve"> </v>
      </c>
    </row>
    <row r="1060" spans="2:13">
      <c r="J1060" s="19" t="str">
        <f t="shared" si="88"/>
        <v xml:space="preserve"> </v>
      </c>
      <c r="K1060" s="83" t="str">
        <f t="shared" si="89"/>
        <v xml:space="preserve"> </v>
      </c>
      <c r="L1060" s="13" t="str">
        <f t="shared" si="90"/>
        <v xml:space="preserve"> </v>
      </c>
      <c r="M1060" s="13" t="str">
        <f t="shared" si="91"/>
        <v xml:space="preserve"> </v>
      </c>
    </row>
    <row r="1061" spans="2:13">
      <c r="J1061" s="19" t="str">
        <f t="shared" si="88"/>
        <v xml:space="preserve"> </v>
      </c>
      <c r="K1061" s="83" t="str">
        <f t="shared" si="89"/>
        <v xml:space="preserve"> </v>
      </c>
      <c r="L1061" s="13" t="str">
        <f t="shared" si="90"/>
        <v xml:space="preserve"> </v>
      </c>
      <c r="M1061" s="13" t="str">
        <f t="shared" si="91"/>
        <v xml:space="preserve"> </v>
      </c>
    </row>
    <row r="1062" spans="2:13">
      <c r="J1062" s="19" t="str">
        <f t="shared" si="88"/>
        <v xml:space="preserve"> </v>
      </c>
      <c r="K1062" s="83" t="str">
        <f t="shared" si="89"/>
        <v xml:space="preserve"> </v>
      </c>
      <c r="L1062" s="13" t="str">
        <f t="shared" si="90"/>
        <v xml:space="preserve"> </v>
      </c>
      <c r="M1062" s="13" t="str">
        <f t="shared" si="91"/>
        <v xml:space="preserve"> </v>
      </c>
    </row>
    <row r="1063" spans="2:13">
      <c r="J1063" s="19" t="str">
        <f t="shared" si="88"/>
        <v xml:space="preserve"> </v>
      </c>
      <c r="K1063" s="83" t="str">
        <f t="shared" si="89"/>
        <v xml:space="preserve"> </v>
      </c>
      <c r="L1063" s="13" t="str">
        <f t="shared" si="90"/>
        <v xml:space="preserve"> </v>
      </c>
      <c r="M1063" s="13" t="str">
        <f t="shared" si="91"/>
        <v xml:space="preserve"> </v>
      </c>
    </row>
    <row r="1064" spans="2:13">
      <c r="B1064" s="10"/>
      <c r="I1064" s="10" t="str">
        <f>IF(ISBLANK(E1064)," ",CONCATENATE(D1064,E1064))</f>
        <v xml:space="preserve"> </v>
      </c>
      <c r="J1064" s="19" t="str">
        <f t="shared" si="88"/>
        <v xml:space="preserve"> </v>
      </c>
      <c r="K1064" s="83" t="str">
        <f t="shared" si="89"/>
        <v xml:space="preserve"> </v>
      </c>
      <c r="L1064" s="13" t="str">
        <f t="shared" si="90"/>
        <v xml:space="preserve"> </v>
      </c>
      <c r="M1064" s="13" t="str">
        <f t="shared" si="91"/>
        <v xml:space="preserve"> </v>
      </c>
    </row>
  </sheetData>
  <autoFilter ref="A1:Q1"/>
  <phoneticPr fontId="13" type="noConversion"/>
  <pageMargins left="1" right="1" top="0.57361111111111107" bottom="0.57361111111111107" header="0" footer="0"/>
  <headerFooter alignWithMargins="0">
    <oddHeader>&amp;L&amp;C&amp;R</oddHeader>
    <oddFooter>&amp;L&amp;C&amp;R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9"/>
  <sheetViews>
    <sheetView zoomScaleSheetLayoutView="1" workbookViewId="0"/>
  </sheetViews>
  <sheetFormatPr defaultColWidth="11.42578125" defaultRowHeight="15"/>
  <cols>
    <col min="1" max="1" width="7.140625" style="10" customWidth="1"/>
    <col min="2" max="4" width="7.85546875" style="10" hidden="1" customWidth="1"/>
    <col min="5" max="6" width="6.7109375" style="10" customWidth="1"/>
    <col min="7" max="7" width="6.7109375" style="10" hidden="1" customWidth="1"/>
    <col min="8" max="8" width="6.7109375" style="13" customWidth="1"/>
    <col min="9" max="9" width="16.85546875" style="16" customWidth="1"/>
    <col min="10" max="10" width="17.42578125" style="13" customWidth="1"/>
    <col min="11" max="11" width="8.42578125" style="10" customWidth="1"/>
    <col min="12" max="13" width="8.140625" style="10" hidden="1" customWidth="1"/>
    <col min="14" max="17" width="6.42578125" style="10" hidden="1" customWidth="1"/>
    <col min="18" max="18" width="8.85546875" style="10" hidden="1" customWidth="1"/>
    <col min="19" max="19" width="8.28515625" style="10" customWidth="1"/>
    <col min="20" max="20" width="4" style="11" customWidth="1"/>
    <col min="21" max="21" width="7.42578125" style="10" customWidth="1"/>
    <col min="22" max="22" width="6.85546875" style="11" customWidth="1"/>
    <col min="23" max="23" width="6.42578125" style="11" customWidth="1"/>
    <col min="24" max="25" width="7.7109375" style="11" hidden="1" customWidth="1"/>
    <col min="26" max="26" width="16.140625" style="11" customWidth="1"/>
    <col min="27" max="27" width="11" style="11" customWidth="1"/>
    <col min="28" max="28" width="18.42578125" style="11" customWidth="1"/>
    <col min="29" max="29" width="9.28515625" style="11" customWidth="1"/>
    <col min="30" max="30" width="9.7109375" style="11" customWidth="1"/>
    <col min="31" max="32" width="8.28515625" style="11" hidden="1" customWidth="1"/>
    <col min="33" max="37" width="8.42578125" style="11" hidden="1" customWidth="1"/>
    <col min="38" max="38" width="4.42578125" style="11" customWidth="1"/>
    <col min="39" max="39" width="6.28515625" style="10" customWidth="1"/>
    <col min="40" max="40" width="6.42578125" style="10" customWidth="1"/>
    <col min="41" max="41" width="9.85546875" style="11" hidden="1" customWidth="1"/>
    <col min="42" max="42" width="17.42578125" style="11" customWidth="1"/>
    <col min="43" max="43" width="11.28515625" style="11" customWidth="1"/>
    <col min="44" max="44" width="13.7109375" style="19" customWidth="1"/>
    <col min="45" max="45" width="7.140625" style="11" customWidth="1"/>
    <col min="46" max="46" width="13.85546875" style="11" customWidth="1"/>
    <col min="47" max="48" width="6.42578125" style="11" customWidth="1"/>
    <col min="49" max="50" width="6.42578125" style="11" hidden="1" customWidth="1"/>
    <col min="51" max="52" width="6.42578125" style="10" customWidth="1"/>
    <col min="53" max="53" width="21.7109375" style="11" customWidth="1"/>
    <col min="54" max="57" width="11.42578125" style="11" hidden="1" customWidth="1"/>
    <col min="58" max="16384" width="11.42578125" style="11"/>
  </cols>
  <sheetData>
    <row r="1" spans="1:57" ht="18.75" customHeight="1">
      <c r="A1" s="33" t="s">
        <v>395</v>
      </c>
      <c r="B1" s="33"/>
      <c r="C1" s="33"/>
      <c r="D1" s="33"/>
      <c r="E1" s="3" t="str">
        <f>nbox!$B$1</f>
        <v>"Žemaitijos taurės" IV etapas</v>
      </c>
      <c r="I1" s="10"/>
      <c r="U1" s="10">
        <v>5</v>
      </c>
      <c r="V1" s="3" t="str">
        <f>E1</f>
        <v>"Žemaitijos taurės" IV etapas</v>
      </c>
      <c r="Y1" s="10"/>
      <c r="Z1" s="13"/>
      <c r="AA1" s="10"/>
      <c r="AB1" s="13"/>
      <c r="AC1" s="10"/>
      <c r="AD1" s="10"/>
      <c r="AE1" s="10"/>
      <c r="AF1" s="10"/>
      <c r="AG1" s="10"/>
      <c r="AH1" s="10"/>
      <c r="AI1" s="10"/>
      <c r="AJ1" s="10"/>
      <c r="AK1" s="10"/>
      <c r="AN1" s="3" t="str">
        <f>E1</f>
        <v>"Žemaitijos taurės" IV etapas</v>
      </c>
    </row>
    <row r="2" spans="1:57" ht="15.75">
      <c r="B2" s="34"/>
      <c r="C2" s="34"/>
      <c r="D2" s="34"/>
      <c r="E2" s="358" t="e">
        <f>IF(ISBLANK(A4)," ",VLOOKUP(A4,diena,2))</f>
        <v>#NAME?</v>
      </c>
      <c r="F2" s="358"/>
      <c r="G2" s="358"/>
      <c r="H2" s="358"/>
      <c r="I2" s="41" t="str">
        <f>nbox!$E$1</f>
        <v>Klaipėda, Lengvosios atletikos maniežas</v>
      </c>
      <c r="J2" s="11"/>
      <c r="U2" s="10">
        <v>3</v>
      </c>
      <c r="V2" s="358" t="e">
        <f>E2</f>
        <v>#NAME?</v>
      </c>
      <c r="W2" s="358"/>
      <c r="X2" s="358"/>
      <c r="Y2" s="358"/>
      <c r="Z2" s="358"/>
      <c r="AA2" s="41" t="str">
        <f>I2</f>
        <v>Klaipėda, Lengvosios atletikos maniežas</v>
      </c>
      <c r="AC2" s="10"/>
      <c r="AD2" s="10"/>
      <c r="AE2" s="10"/>
      <c r="AF2" s="10"/>
      <c r="AG2" s="10"/>
      <c r="AH2" s="10"/>
      <c r="AI2" s="10"/>
      <c r="AJ2" s="10"/>
      <c r="AK2" s="10"/>
      <c r="AN2" s="358" t="e">
        <f>E2</f>
        <v>#NAME?</v>
      </c>
      <c r="AO2" s="358"/>
      <c r="AP2" s="358"/>
      <c r="AQ2" s="41" t="str">
        <f>I2</f>
        <v>Klaipėda, Lengvosios atletikos maniežas</v>
      </c>
    </row>
    <row r="3" spans="1:57">
      <c r="E3" s="33" t="s">
        <v>448</v>
      </c>
      <c r="F3" s="53"/>
      <c r="G3" s="11"/>
      <c r="H3" s="11"/>
      <c r="I3" s="10"/>
      <c r="U3" s="10">
        <v>1</v>
      </c>
      <c r="V3" s="10"/>
      <c r="W3" s="10"/>
      <c r="X3" s="53"/>
      <c r="AA3" s="10"/>
      <c r="AB3" s="13"/>
      <c r="AC3" s="10"/>
      <c r="AD3" s="10"/>
      <c r="AE3" s="10"/>
      <c r="AF3" s="10"/>
      <c r="AG3" s="10"/>
      <c r="AH3" s="10"/>
      <c r="AI3" s="10"/>
      <c r="AJ3" s="10"/>
      <c r="AK3" s="10"/>
    </row>
    <row r="4" spans="1:57" ht="18.75" customHeight="1">
      <c r="A4" s="33">
        <v>1</v>
      </c>
      <c r="B4" s="33"/>
      <c r="C4" s="33"/>
      <c r="D4" s="33"/>
      <c r="E4" s="33">
        <v>8</v>
      </c>
      <c r="G4" s="10" t="str">
        <f>CONCATENATE(G7,G5)</f>
        <v>in_60m m</v>
      </c>
      <c r="H4" s="3" t="e">
        <f>IF(ISBLANK(E3)," ",VLOOKUP(G5,rngt,2,FALSE))</f>
        <v>#NAME?</v>
      </c>
      <c r="I4" s="10"/>
      <c r="U4" s="10">
        <v>2</v>
      </c>
      <c r="V4" s="33"/>
      <c r="W4" s="33"/>
      <c r="X4" s="10"/>
      <c r="Y4" s="10"/>
      <c r="Z4" s="3" t="e">
        <f>H4</f>
        <v>#NAME?</v>
      </c>
      <c r="AA4" s="10"/>
      <c r="AB4" s="13"/>
      <c r="AC4" s="10"/>
      <c r="AD4" s="10"/>
      <c r="AE4" s="10"/>
      <c r="AF4" s="10"/>
      <c r="AG4" s="10"/>
      <c r="AH4" s="10"/>
      <c r="AI4" s="10"/>
      <c r="AJ4" s="10"/>
      <c r="AK4" s="10"/>
      <c r="AM4" s="33" t="s">
        <v>164</v>
      </c>
      <c r="AP4" s="3" t="e">
        <f>H4</f>
        <v>#NAME?</v>
      </c>
    </row>
    <row r="5" spans="1:57" ht="12" customHeight="1">
      <c r="A5" s="29" t="e">
        <f>IF(ISBLANK(A1)," ",VLOOKUP(A1,time,2,FALSE))</f>
        <v>#NAME?</v>
      </c>
      <c r="G5" s="10" t="str">
        <f>CONCATENATE(A1," ",E3)</f>
        <v>60m m</v>
      </c>
      <c r="H5" s="3"/>
      <c r="I5" s="10"/>
      <c r="U5" s="10">
        <v>4</v>
      </c>
      <c r="V5" s="10"/>
      <c r="W5" s="10"/>
      <c r="X5" s="10"/>
      <c r="Y5" s="10"/>
      <c r="Z5" s="3"/>
      <c r="AA5" s="10"/>
      <c r="AB5" s="13"/>
      <c r="AC5" s="10"/>
      <c r="AD5" s="10"/>
      <c r="AE5" s="10"/>
      <c r="AF5" s="10"/>
      <c r="AG5" s="10"/>
      <c r="AH5" s="10"/>
      <c r="AI5" s="10"/>
      <c r="AJ5" s="10"/>
      <c r="AK5" s="10"/>
    </row>
    <row r="6" spans="1:57" ht="17.25" customHeight="1">
      <c r="A6" s="33">
        <v>1</v>
      </c>
      <c r="B6" s="33"/>
      <c r="C6" s="33"/>
      <c r="D6" s="33"/>
      <c r="E6" s="33"/>
      <c r="G6" s="36" t="e">
        <f>IF(ISBLANK(A6)," ",VLOOKUP(A6,beg,2,FALSE))</f>
        <v>#NAME?</v>
      </c>
      <c r="H6" s="3" t="e">
        <f>IF(ISBLANK(A6)," ",CONCATENATE(G6," ",$E$4))</f>
        <v>#NAME?</v>
      </c>
      <c r="I6" s="10"/>
      <c r="J6" s="19">
        <f>nbox!E2</f>
        <v>0</v>
      </c>
      <c r="K6" s="46" t="e">
        <f>VLOOKUP(G4,rek,2,FALSE)</f>
        <v>#NAME?</v>
      </c>
      <c r="L6" s="46"/>
      <c r="M6" s="46"/>
      <c r="N6" s="46"/>
      <c r="O6" s="46"/>
      <c r="P6" s="46"/>
      <c r="Q6" s="46"/>
      <c r="R6" s="46"/>
      <c r="U6" s="10">
        <v>6</v>
      </c>
      <c r="V6" s="33" t="s">
        <v>436</v>
      </c>
      <c r="W6" s="33"/>
      <c r="X6" s="10"/>
      <c r="Z6" s="3" t="e">
        <f>IF(ISBLANK(V6)," ",VLOOKUP(V6,beg,2,FALSE))</f>
        <v>#NAME?</v>
      </c>
      <c r="AA6" s="10"/>
      <c r="AB6" s="19">
        <f>J6</f>
        <v>0</v>
      </c>
      <c r="AC6" s="46" t="e">
        <f>K6</f>
        <v>#NAME?</v>
      </c>
      <c r="AD6" s="10"/>
      <c r="AE6" s="10"/>
      <c r="AF6" s="10"/>
      <c r="AG6" s="10"/>
      <c r="AH6" s="10"/>
      <c r="AI6" s="10"/>
      <c r="AJ6" s="10"/>
      <c r="AK6" s="10"/>
      <c r="AP6" s="3" t="e">
        <f>VLOOKUP(AM4,beg,2,FALSE)</f>
        <v>#NAME?</v>
      </c>
      <c r="AS6" s="19"/>
      <c r="AT6" s="19">
        <f>J6</f>
        <v>0</v>
      </c>
      <c r="AU6" s="46" t="e">
        <f>K6</f>
        <v>#NAME?</v>
      </c>
    </row>
    <row r="7" spans="1:57" ht="15.75" customHeight="1">
      <c r="A7" s="19" t="s">
        <v>107</v>
      </c>
      <c r="B7" s="33"/>
      <c r="C7" s="33"/>
      <c r="D7" s="33"/>
      <c r="F7" s="52" t="e">
        <f>IF(ISBLANK($A$1)," ",VLOOKUP(G5,stm,2,FALSE))</f>
        <v>#NAME?</v>
      </c>
      <c r="G7" s="11" t="str">
        <f>nbox!$D$3</f>
        <v>in_</v>
      </c>
      <c r="I7" s="356">
        <f>nbox!E3</f>
        <v>0</v>
      </c>
      <c r="J7" s="356"/>
      <c r="K7" s="46" t="e">
        <f>VLOOKUP(G4,rek,3,FALSE)</f>
        <v>#NAME?</v>
      </c>
      <c r="L7" s="46"/>
      <c r="M7" s="46"/>
      <c r="N7" s="46"/>
      <c r="O7" s="46"/>
      <c r="P7" s="46"/>
      <c r="Q7" s="46"/>
      <c r="R7" s="46"/>
      <c r="U7" s="356" t="s">
        <v>107</v>
      </c>
      <c r="V7" s="356"/>
      <c r="W7" s="52" t="e">
        <f>F7+W6</f>
        <v>#NAME?</v>
      </c>
      <c r="Y7" s="10"/>
      <c r="Z7" s="13"/>
      <c r="AA7" s="356">
        <f>I7</f>
        <v>0</v>
      </c>
      <c r="AB7" s="356"/>
      <c r="AC7" s="46" t="e">
        <f>K7</f>
        <v>#NAME?</v>
      </c>
      <c r="AD7" s="10"/>
      <c r="AE7" s="10"/>
      <c r="AF7" s="10"/>
      <c r="AG7" s="10"/>
      <c r="AH7" s="10"/>
      <c r="AI7" s="10"/>
      <c r="AJ7" s="10"/>
      <c r="AK7" s="10"/>
      <c r="AR7" s="356">
        <f>I7</f>
        <v>0</v>
      </c>
      <c r="AS7" s="356"/>
      <c r="AT7" s="356"/>
      <c r="AU7" s="46" t="e">
        <f>K7</f>
        <v>#NAME?</v>
      </c>
    </row>
    <row r="8" spans="1:57">
      <c r="A8" s="35" t="s">
        <v>274</v>
      </c>
      <c r="B8" s="39" t="s">
        <v>275</v>
      </c>
      <c r="C8" s="39" t="s">
        <v>276</v>
      </c>
      <c r="D8" s="39" t="s">
        <v>236</v>
      </c>
      <c r="E8" s="57" t="s">
        <v>277</v>
      </c>
      <c r="F8" s="57" t="s">
        <v>278</v>
      </c>
      <c r="G8" s="39" t="s">
        <v>279</v>
      </c>
      <c r="H8" s="58" t="s">
        <v>560</v>
      </c>
      <c r="I8" s="43" t="s">
        <v>570</v>
      </c>
      <c r="J8" s="58" t="s">
        <v>280</v>
      </c>
      <c r="K8" s="57" t="s">
        <v>281</v>
      </c>
      <c r="L8" s="35" t="s">
        <v>282</v>
      </c>
      <c r="M8" s="35" t="s">
        <v>283</v>
      </c>
      <c r="N8" s="39"/>
      <c r="O8" s="39"/>
      <c r="P8" s="39"/>
      <c r="Q8" s="39"/>
      <c r="R8" s="35" t="s">
        <v>284</v>
      </c>
      <c r="S8" s="35" t="s">
        <v>285</v>
      </c>
      <c r="U8" s="35" t="s">
        <v>274</v>
      </c>
      <c r="V8" s="57" t="s">
        <v>277</v>
      </c>
      <c r="W8" s="35" t="s">
        <v>278</v>
      </c>
      <c r="X8" s="39" t="s">
        <v>286</v>
      </c>
      <c r="Y8" s="39" t="s">
        <v>279</v>
      </c>
      <c r="Z8" s="58" t="s">
        <v>560</v>
      </c>
      <c r="AA8" s="43" t="s">
        <v>570</v>
      </c>
      <c r="AB8" s="58" t="s">
        <v>280</v>
      </c>
      <c r="AC8" s="35" t="s">
        <v>287</v>
      </c>
      <c r="AD8" s="57" t="s">
        <v>281</v>
      </c>
      <c r="AE8" s="39" t="s">
        <v>282</v>
      </c>
      <c r="AF8" s="39" t="s">
        <v>283</v>
      </c>
      <c r="AG8" s="39"/>
      <c r="AH8" s="39"/>
      <c r="AI8" s="39"/>
      <c r="AJ8" s="39"/>
      <c r="AK8" s="57" t="s">
        <v>284</v>
      </c>
      <c r="AM8" s="35" t="s">
        <v>274</v>
      </c>
      <c r="AN8" s="35" t="s">
        <v>278</v>
      </c>
      <c r="AO8" s="39" t="s">
        <v>279</v>
      </c>
      <c r="AP8" s="58" t="s">
        <v>560</v>
      </c>
      <c r="AQ8" s="43" t="s">
        <v>570</v>
      </c>
      <c r="AR8" s="61" t="s">
        <v>280</v>
      </c>
      <c r="AS8" s="58" t="s">
        <v>563</v>
      </c>
      <c r="AT8" s="58" t="s">
        <v>564</v>
      </c>
      <c r="AU8" s="35" t="s">
        <v>281</v>
      </c>
      <c r="AV8" s="35" t="s">
        <v>288</v>
      </c>
      <c r="AW8" s="39" t="s">
        <v>183</v>
      </c>
      <c r="AX8" s="35" t="s">
        <v>284</v>
      </c>
      <c r="AY8" s="35" t="s">
        <v>100</v>
      </c>
      <c r="AZ8" s="35" t="s">
        <v>289</v>
      </c>
      <c r="BA8" s="31" t="s">
        <v>565</v>
      </c>
      <c r="BB8" s="59" t="str">
        <f>$G$5</f>
        <v>60m m</v>
      </c>
    </row>
    <row r="9" spans="1:57">
      <c r="A9" s="5" t="str">
        <f t="shared" ref="A9:A14" si="0">IF(ISBLANK(K9),"",RANK(K9,$K$9:$K$14,1))</f>
        <v/>
      </c>
      <c r="B9" s="5" t="str">
        <f t="shared" ref="B9:B14" si="1">IF(ISBLANK(K9)," ",RANK(K9,$K$9:$K$89,1))</f>
        <v xml:space="preserve"> </v>
      </c>
      <c r="C9" s="5" t="str">
        <f t="shared" ref="C9:C14" si="2">IF(ISBLANK(K9)," ",CONCATENATE(D9,"/",A9))</f>
        <v xml:space="preserve"> </v>
      </c>
      <c r="D9" s="5">
        <f t="shared" ref="D9:D14" si="3">$A$6</f>
        <v>1</v>
      </c>
      <c r="E9" s="5">
        <v>1</v>
      </c>
      <c r="F9" s="5"/>
      <c r="G9" s="5" t="str">
        <f t="shared" ref="G9:G14" si="4">IF(ISBLANK(F9)," ",CONCATENATE($E$3,F9))</f>
        <v xml:space="preserve"> </v>
      </c>
      <c r="H9" s="47" t="str">
        <f t="shared" ref="H9:H14" si="5">IF(ISBLANK(F9),"",VLOOKUP(G9,id,2,FALSE))</f>
        <v/>
      </c>
      <c r="I9" s="45" t="str">
        <f t="shared" ref="I9:I14" si="6">IF(ISBLANK(F9)," ",VLOOKUP(G9,id,3,FALSE))</f>
        <v xml:space="preserve"> </v>
      </c>
      <c r="J9" s="47" t="str">
        <f t="shared" ref="J9:J14" si="7">IF(ISBLANK(F9)," ",VLOOKUP(G9,id,4,FALSE))</f>
        <v xml:space="preserve"> </v>
      </c>
      <c r="K9" s="38"/>
      <c r="L9" s="38"/>
      <c r="M9" s="38"/>
      <c r="N9" s="38" t="str">
        <f t="shared" ref="N9:N14" si="8">IF(ISBLANK(K9)," ",IF(K9=L9,"="," "))</f>
        <v xml:space="preserve"> </v>
      </c>
      <c r="O9" s="38" t="str">
        <f t="shared" ref="O9:O14" si="9">IF(ISBLANK(K9)," ",IF(K9&lt;=L9,"SB"," "))</f>
        <v xml:space="preserve"> </v>
      </c>
      <c r="P9" s="38" t="str">
        <f t="shared" ref="P9:P14" si="10">IF(ISBLANK(K9)," ",IF(K9=M9,"="," "))</f>
        <v xml:space="preserve"> </v>
      </c>
      <c r="Q9" s="38" t="str">
        <f t="shared" ref="Q9:Q14" si="11">IF(ISBLANK(K9)," ",IF(K9&lt;=M9,"PB"," "))</f>
        <v xml:space="preserve"> </v>
      </c>
      <c r="R9" s="37" t="str">
        <f t="shared" ref="R9:R14" si="12">IF(ISBLANK(K9)," ",CONCATENATE(N9,O9,P9,Q9))</f>
        <v xml:space="preserve"> </v>
      </c>
      <c r="S9" s="38" t="str">
        <f t="shared" ref="S9:S14" si="13">IF(B9&lt;=6,"Fin A",IF(B9&lt;13,"Fin B"," "))</f>
        <v xml:space="preserve"> </v>
      </c>
      <c r="T9" s="98" t="str">
        <f t="shared" ref="T9:T14" si="14">U9</f>
        <v/>
      </c>
      <c r="U9" s="5" t="str">
        <f t="shared" ref="U9:U14" si="15">IF(ISBLANK(AD9),"",RANK(AD9,$AD$9:$AD$14,1))</f>
        <v/>
      </c>
      <c r="V9" s="5"/>
      <c r="W9" s="5" t="str">
        <f t="shared" ref="W9:W14" si="16">IF(ISBLANK(V9),"",VLOOKUP(X9,rzsmfb,5,FALSE))</f>
        <v/>
      </c>
      <c r="X9" s="5">
        <f t="shared" ref="X9:X14" si="17">U1</f>
        <v>5</v>
      </c>
      <c r="Y9" s="5" t="str">
        <f t="shared" ref="Y9:Y14" si="18">IF(ISBLANK(V9)," ",CONCATENATE($E$3,W9))</f>
        <v xml:space="preserve"> </v>
      </c>
      <c r="Z9" s="47" t="str">
        <f t="shared" ref="Z9:Z14" si="19">IF(ISBLANK(V9),"",VLOOKUP(Y9,id,2,FALSE))</f>
        <v/>
      </c>
      <c r="AA9" s="45" t="str">
        <f t="shared" ref="AA9:AA14" si="20">IF(ISBLANK(V9)," ",VLOOKUP(Y9,id,3,FALSE))</f>
        <v xml:space="preserve"> </v>
      </c>
      <c r="AB9" s="47" t="str">
        <f t="shared" ref="AB9:AB14" si="21">IF(ISBLANK(V9)," ",VLOOKUP(Y9,id,4,FALSE))</f>
        <v xml:space="preserve"> </v>
      </c>
      <c r="AC9" s="38" t="str">
        <f t="shared" ref="AC9:AC14" si="22">IF(ISBLANK(V9)," ",VLOOKUP(X9,rzsmfb,10,FALSE))</f>
        <v xml:space="preserve"> </v>
      </c>
      <c r="AD9" s="38"/>
      <c r="AE9" s="38" t="str">
        <f t="shared" ref="AE9:AE14" si="23">IF(ISBLANK(V9)," ",VLOOKUP(X9,rzsmfb,11,FALSE))</f>
        <v xml:space="preserve"> </v>
      </c>
      <c r="AF9" s="38" t="str">
        <f t="shared" ref="AF9:AF14" si="24">IF(ISBLANK(V9)," ",VLOOKUP(X9,rzsmfb,12,FALSE))</f>
        <v xml:space="preserve"> </v>
      </c>
      <c r="AG9" s="38" t="str">
        <f t="shared" ref="AG9:AG14" si="25">IF(ISBLANK(AD9)," ",IF(AD9=AE9,"="," "))</f>
        <v xml:space="preserve"> </v>
      </c>
      <c r="AH9" s="38" t="str">
        <f t="shared" ref="AH9:AH14" si="26">IF(ISBLANK(AD9)," ",IF(AD9&lt;=AE9,"SB"," "))</f>
        <v xml:space="preserve"> </v>
      </c>
      <c r="AI9" s="38" t="str">
        <f t="shared" ref="AI9:AI14" si="27">IF(ISBLANK(AD9)," ",IF(AD9=AF9,"="," "))</f>
        <v xml:space="preserve"> </v>
      </c>
      <c r="AJ9" s="38" t="str">
        <f t="shared" ref="AJ9:AJ14" si="28">IF(ISBLANK(AD9)," ",IF(AD9&lt;=AF9,"PB"," "))</f>
        <v xml:space="preserve"> </v>
      </c>
      <c r="AK9" s="37" t="str">
        <f t="shared" ref="AK9:AK14" si="29">IF(ISBLANK(AD9)," ",CONCATENATE(AG9,AH9,AI9,AJ9))</f>
        <v xml:space="preserve"> </v>
      </c>
      <c r="AN9" s="10" t="str">
        <f t="shared" ref="AN9:AN14" si="30">IF(ISBLANK(AM9)," ",VLOOKUP(AM9,rzfasm,4,FALSE))</f>
        <v xml:space="preserve"> </v>
      </c>
      <c r="AO9" s="10" t="str">
        <f t="shared" ref="AO9:AO40" si="31">IF(ISBLANK(AM9)," ",CONCATENATE($E$3,AN9))</f>
        <v xml:space="preserve"> </v>
      </c>
      <c r="AP9" s="13" t="str">
        <f t="shared" ref="AP9:AP40" si="32">IF(ISBLANK(AM9),"",VLOOKUP(AO9,id,2,FALSE))</f>
        <v/>
      </c>
      <c r="AQ9" s="16" t="str">
        <f t="shared" ref="AQ9:AQ40" si="33">IF(ISBLANK(AM9)," ",VLOOKUP(AO9,id,3,FALSE))</f>
        <v xml:space="preserve"> </v>
      </c>
      <c r="AR9" s="19" t="str">
        <f t="shared" ref="AR9:AR40" si="34">IF(ISBLANK(AM9)," ",VLOOKUP(AO9,id,4,FALSE))</f>
        <v xml:space="preserve"> </v>
      </c>
      <c r="AS9" s="13" t="str">
        <f t="shared" ref="AS9:AS40" si="35">IF(ISBLANK(AM9)," ",VLOOKUP(AO9,id,5,FALSE))</f>
        <v xml:space="preserve"> </v>
      </c>
      <c r="AT9" s="13" t="str">
        <f t="shared" ref="AT9:AT40" si="36">IF(ISBLANK(AM9)," ",VLOOKUP(AO9,id,6,FALSE))</f>
        <v xml:space="preserve"> </v>
      </c>
      <c r="AU9" s="46" t="str">
        <f t="shared" ref="AU9:AU14" si="37">IF(ISBLANK(AM9)," ",VLOOKUP(AM9,rzfasm,10,FALSE))</f>
        <v xml:space="preserve"> </v>
      </c>
      <c r="AV9" s="46" t="str">
        <f t="shared" ref="AV9:AV14" si="38">IF(ISBLANK(AM9)," ",VLOOKUP(AM9,rzfasm,11,FALSE))</f>
        <v xml:space="preserve"> </v>
      </c>
      <c r="AW9" s="46" t="str">
        <f t="shared" ref="AW9:AW40" si="39">IF(ISBLANK(AM9)," ",MIN(AU9:AV9))</f>
        <v xml:space="preserve"> </v>
      </c>
      <c r="AX9" s="46" t="str">
        <f t="shared" ref="AX9:AX14" si="40">IF(ISBLANK(AM9)," ",VLOOKUP(AM9,rzfasm,18,FALSE))</f>
        <v xml:space="preserve"> </v>
      </c>
      <c r="AY9" s="10" t="str">
        <f t="shared" ref="AY9:AY40" si="41">IF(ISBLANK(AM9)," ",VLOOKUP(AW9,$BC$10:$BD$19,2,1))</f>
        <v xml:space="preserve"> </v>
      </c>
      <c r="BA9" s="13" t="str">
        <f t="shared" ref="BA9:BA40" si="42">IF(ISBLANK(AM9)," ",VLOOKUP(AO9,id,7,FALSE))</f>
        <v xml:space="preserve"> </v>
      </c>
      <c r="BB9" s="55" t="s">
        <v>98</v>
      </c>
      <c r="BC9" s="55" t="s">
        <v>99</v>
      </c>
      <c r="BD9" s="55" t="s">
        <v>100</v>
      </c>
    </row>
    <row r="10" spans="1:57">
      <c r="A10" s="7" t="str">
        <f t="shared" si="0"/>
        <v/>
      </c>
      <c r="B10" s="7" t="str">
        <f t="shared" si="1"/>
        <v xml:space="preserve"> </v>
      </c>
      <c r="C10" s="5" t="str">
        <f t="shared" si="2"/>
        <v xml:space="preserve"> </v>
      </c>
      <c r="D10" s="5">
        <f t="shared" si="3"/>
        <v>1</v>
      </c>
      <c r="E10" s="7">
        <v>2</v>
      </c>
      <c r="F10" s="7"/>
      <c r="G10" s="7" t="str">
        <f t="shared" si="4"/>
        <v xml:space="preserve"> </v>
      </c>
      <c r="H10" s="50" t="str">
        <f t="shared" si="5"/>
        <v/>
      </c>
      <c r="I10" s="48" t="str">
        <f t="shared" si="6"/>
        <v xml:space="preserve"> </v>
      </c>
      <c r="J10" s="50" t="str">
        <f t="shared" si="7"/>
        <v xml:space="preserve"> </v>
      </c>
      <c r="K10" s="44"/>
      <c r="L10" s="44"/>
      <c r="M10" s="44"/>
      <c r="N10" s="38" t="str">
        <f t="shared" si="8"/>
        <v xml:space="preserve"> </v>
      </c>
      <c r="O10" s="38" t="str">
        <f t="shared" si="9"/>
        <v xml:space="preserve"> </v>
      </c>
      <c r="P10" s="38" t="str">
        <f t="shared" si="10"/>
        <v xml:space="preserve"> </v>
      </c>
      <c r="Q10" s="38" t="str">
        <f t="shared" si="11"/>
        <v xml:space="preserve"> </v>
      </c>
      <c r="R10" s="37" t="str">
        <f t="shared" si="12"/>
        <v xml:space="preserve"> </v>
      </c>
      <c r="S10" s="38" t="str">
        <f t="shared" si="13"/>
        <v xml:space="preserve"> </v>
      </c>
      <c r="T10" s="98" t="str">
        <f t="shared" si="14"/>
        <v/>
      </c>
      <c r="U10" s="5" t="str">
        <f t="shared" si="15"/>
        <v/>
      </c>
      <c r="V10" s="7"/>
      <c r="W10" s="5" t="str">
        <f t="shared" si="16"/>
        <v/>
      </c>
      <c r="X10" s="7">
        <f t="shared" si="17"/>
        <v>3</v>
      </c>
      <c r="Y10" s="7" t="str">
        <f t="shared" si="18"/>
        <v xml:space="preserve"> </v>
      </c>
      <c r="Z10" s="50" t="str">
        <f t="shared" si="19"/>
        <v/>
      </c>
      <c r="AA10" s="48" t="str">
        <f t="shared" si="20"/>
        <v xml:space="preserve"> </v>
      </c>
      <c r="AB10" s="50" t="str">
        <f t="shared" si="21"/>
        <v xml:space="preserve"> </v>
      </c>
      <c r="AC10" s="38" t="str">
        <f t="shared" si="22"/>
        <v xml:space="preserve"> </v>
      </c>
      <c r="AD10" s="44"/>
      <c r="AE10" s="38" t="str">
        <f t="shared" si="23"/>
        <v xml:space="preserve"> </v>
      </c>
      <c r="AF10" s="38" t="str">
        <f t="shared" si="24"/>
        <v xml:space="preserve"> </v>
      </c>
      <c r="AG10" s="38" t="str">
        <f t="shared" si="25"/>
        <v xml:space="preserve"> </v>
      </c>
      <c r="AH10" s="38" t="str">
        <f t="shared" si="26"/>
        <v xml:space="preserve"> </v>
      </c>
      <c r="AI10" s="38" t="str">
        <f t="shared" si="27"/>
        <v xml:space="preserve"> </v>
      </c>
      <c r="AJ10" s="38" t="str">
        <f t="shared" si="28"/>
        <v xml:space="preserve"> </v>
      </c>
      <c r="AK10" s="37" t="str">
        <f t="shared" si="29"/>
        <v xml:space="preserve"> </v>
      </c>
      <c r="AN10" s="10" t="str">
        <f t="shared" si="30"/>
        <v xml:space="preserve"> </v>
      </c>
      <c r="AO10" s="10" t="str">
        <f t="shared" si="31"/>
        <v xml:space="preserve"> </v>
      </c>
      <c r="AP10" s="13" t="str">
        <f t="shared" si="32"/>
        <v/>
      </c>
      <c r="AQ10" s="16" t="str">
        <f t="shared" si="33"/>
        <v xml:space="preserve"> </v>
      </c>
      <c r="AR10" s="19" t="str">
        <f t="shared" si="34"/>
        <v xml:space="preserve"> </v>
      </c>
      <c r="AS10" s="13" t="str">
        <f t="shared" si="35"/>
        <v xml:space="preserve"> </v>
      </c>
      <c r="AT10" s="13" t="str">
        <f t="shared" si="36"/>
        <v xml:space="preserve"> </v>
      </c>
      <c r="AU10" s="46" t="str">
        <f t="shared" si="37"/>
        <v xml:space="preserve"> </v>
      </c>
      <c r="AV10" s="46" t="str">
        <f t="shared" si="38"/>
        <v xml:space="preserve"> </v>
      </c>
      <c r="AW10" s="46" t="str">
        <f t="shared" si="39"/>
        <v xml:space="preserve"> </v>
      </c>
      <c r="AX10" s="46" t="str">
        <f t="shared" si="40"/>
        <v xml:space="preserve"> </v>
      </c>
      <c r="AY10" s="10" t="str">
        <f t="shared" si="41"/>
        <v xml:space="preserve"> </v>
      </c>
      <c r="BA10" s="13" t="str">
        <f t="shared" si="42"/>
        <v xml:space="preserve"> </v>
      </c>
      <c r="BB10" s="30" t="str">
        <f t="shared" ref="BB10:BB19" si="43">CONCATENATE($BB$8,BE10)</f>
        <v>60m m1</v>
      </c>
      <c r="BC10" s="40" t="e">
        <f t="shared" ref="BC10:BC19" si="44">VLOOKUP(BB10,kvli,2,FALSE)</f>
        <v>#NAME?</v>
      </c>
      <c r="BD10" s="49" t="s">
        <v>102</v>
      </c>
      <c r="BE10" s="51">
        <v>1</v>
      </c>
    </row>
    <row r="11" spans="1:57">
      <c r="A11" s="7" t="str">
        <f t="shared" si="0"/>
        <v/>
      </c>
      <c r="B11" s="7" t="str">
        <f t="shared" si="1"/>
        <v xml:space="preserve"> </v>
      </c>
      <c r="C11" s="5" t="str">
        <f t="shared" si="2"/>
        <v xml:space="preserve"> </v>
      </c>
      <c r="D11" s="5">
        <f t="shared" si="3"/>
        <v>1</v>
      </c>
      <c r="E11" s="7">
        <v>3</v>
      </c>
      <c r="F11" s="7"/>
      <c r="G11" s="7" t="str">
        <f t="shared" si="4"/>
        <v xml:space="preserve"> </v>
      </c>
      <c r="H11" s="50" t="str">
        <f t="shared" si="5"/>
        <v/>
      </c>
      <c r="I11" s="48" t="str">
        <f t="shared" si="6"/>
        <v xml:space="preserve"> </v>
      </c>
      <c r="J11" s="50" t="str">
        <f t="shared" si="7"/>
        <v xml:space="preserve"> </v>
      </c>
      <c r="K11" s="44"/>
      <c r="L11" s="44"/>
      <c r="M11" s="44"/>
      <c r="N11" s="38" t="str">
        <f t="shared" si="8"/>
        <v xml:space="preserve"> </v>
      </c>
      <c r="O11" s="38" t="str">
        <f t="shared" si="9"/>
        <v xml:space="preserve"> </v>
      </c>
      <c r="P11" s="38" t="str">
        <f t="shared" si="10"/>
        <v xml:space="preserve"> </v>
      </c>
      <c r="Q11" s="38" t="str">
        <f t="shared" si="11"/>
        <v xml:space="preserve"> </v>
      </c>
      <c r="R11" s="37" t="str">
        <f t="shared" si="12"/>
        <v xml:space="preserve"> </v>
      </c>
      <c r="S11" s="38" t="str">
        <f t="shared" si="13"/>
        <v xml:space="preserve"> </v>
      </c>
      <c r="T11" s="98" t="str">
        <f t="shared" si="14"/>
        <v/>
      </c>
      <c r="U11" s="5" t="str">
        <f t="shared" si="15"/>
        <v/>
      </c>
      <c r="V11" s="7"/>
      <c r="W11" s="5" t="str">
        <f t="shared" si="16"/>
        <v/>
      </c>
      <c r="X11" s="7">
        <f t="shared" si="17"/>
        <v>1</v>
      </c>
      <c r="Y11" s="7" t="str">
        <f t="shared" si="18"/>
        <v xml:space="preserve"> </v>
      </c>
      <c r="Z11" s="50" t="str">
        <f t="shared" si="19"/>
        <v/>
      </c>
      <c r="AA11" s="48" t="str">
        <f t="shared" si="20"/>
        <v xml:space="preserve"> </v>
      </c>
      <c r="AB11" s="50" t="str">
        <f t="shared" si="21"/>
        <v xml:space="preserve"> </v>
      </c>
      <c r="AC11" s="38" t="str">
        <f t="shared" si="22"/>
        <v xml:space="preserve"> </v>
      </c>
      <c r="AD11" s="44"/>
      <c r="AE11" s="38" t="str">
        <f t="shared" si="23"/>
        <v xml:space="preserve"> </v>
      </c>
      <c r="AF11" s="38" t="str">
        <f t="shared" si="24"/>
        <v xml:space="preserve"> </v>
      </c>
      <c r="AG11" s="38" t="str">
        <f t="shared" si="25"/>
        <v xml:space="preserve"> </v>
      </c>
      <c r="AH11" s="38" t="str">
        <f t="shared" si="26"/>
        <v xml:space="preserve"> </v>
      </c>
      <c r="AI11" s="38" t="str">
        <f t="shared" si="27"/>
        <v xml:space="preserve"> </v>
      </c>
      <c r="AJ11" s="38" t="str">
        <f t="shared" si="28"/>
        <v xml:space="preserve"> </v>
      </c>
      <c r="AK11" s="37" t="str">
        <f t="shared" si="29"/>
        <v xml:space="preserve"> </v>
      </c>
      <c r="AN11" s="10" t="str">
        <f t="shared" si="30"/>
        <v xml:space="preserve"> </v>
      </c>
      <c r="AO11" s="10" t="str">
        <f t="shared" si="31"/>
        <v xml:space="preserve"> </v>
      </c>
      <c r="AP11" s="13" t="str">
        <f t="shared" si="32"/>
        <v/>
      </c>
      <c r="AQ11" s="16" t="str">
        <f t="shared" si="33"/>
        <v xml:space="preserve"> </v>
      </c>
      <c r="AR11" s="19" t="str">
        <f t="shared" si="34"/>
        <v xml:space="preserve"> </v>
      </c>
      <c r="AS11" s="13" t="str">
        <f t="shared" si="35"/>
        <v xml:space="preserve"> </v>
      </c>
      <c r="AT11" s="13" t="str">
        <f t="shared" si="36"/>
        <v xml:space="preserve"> </v>
      </c>
      <c r="AU11" s="46" t="str">
        <f t="shared" si="37"/>
        <v xml:space="preserve"> </v>
      </c>
      <c r="AV11" s="46" t="str">
        <f t="shared" si="38"/>
        <v xml:space="preserve"> </v>
      </c>
      <c r="AW11" s="46" t="str">
        <f t="shared" si="39"/>
        <v xml:space="preserve"> </v>
      </c>
      <c r="AX11" s="46" t="str">
        <f t="shared" si="40"/>
        <v xml:space="preserve"> </v>
      </c>
      <c r="AY11" s="10" t="str">
        <f t="shared" si="41"/>
        <v xml:space="preserve"> </v>
      </c>
      <c r="BA11" s="13" t="str">
        <f t="shared" si="42"/>
        <v xml:space="preserve"> </v>
      </c>
      <c r="BB11" s="30" t="str">
        <f t="shared" si="43"/>
        <v>60m m2</v>
      </c>
      <c r="BC11" s="40" t="e">
        <f t="shared" si="44"/>
        <v>#NAME?</v>
      </c>
      <c r="BD11" s="51" t="s">
        <v>563</v>
      </c>
      <c r="BE11" s="51">
        <v>2</v>
      </c>
    </row>
    <row r="12" spans="1:57">
      <c r="A12" s="7" t="str">
        <f t="shared" si="0"/>
        <v/>
      </c>
      <c r="B12" s="7" t="str">
        <f t="shared" si="1"/>
        <v xml:space="preserve"> </v>
      </c>
      <c r="C12" s="5" t="str">
        <f t="shared" si="2"/>
        <v xml:space="preserve"> </v>
      </c>
      <c r="D12" s="5">
        <f t="shared" si="3"/>
        <v>1</v>
      </c>
      <c r="E12" s="7">
        <v>4</v>
      </c>
      <c r="F12" s="7"/>
      <c r="G12" s="7" t="str">
        <f t="shared" si="4"/>
        <v xml:space="preserve"> </v>
      </c>
      <c r="H12" s="50" t="str">
        <f t="shared" si="5"/>
        <v/>
      </c>
      <c r="I12" s="48" t="str">
        <f t="shared" si="6"/>
        <v xml:space="preserve"> </v>
      </c>
      <c r="J12" s="50" t="str">
        <f t="shared" si="7"/>
        <v xml:space="preserve"> </v>
      </c>
      <c r="K12" s="44"/>
      <c r="L12" s="44"/>
      <c r="M12" s="44"/>
      <c r="N12" s="38" t="str">
        <f t="shared" si="8"/>
        <v xml:space="preserve"> </v>
      </c>
      <c r="O12" s="38" t="str">
        <f t="shared" si="9"/>
        <v xml:space="preserve"> </v>
      </c>
      <c r="P12" s="38" t="str">
        <f t="shared" si="10"/>
        <v xml:space="preserve"> </v>
      </c>
      <c r="Q12" s="38" t="str">
        <f t="shared" si="11"/>
        <v xml:space="preserve"> </v>
      </c>
      <c r="R12" s="37" t="str">
        <f t="shared" si="12"/>
        <v xml:space="preserve"> </v>
      </c>
      <c r="S12" s="38" t="str">
        <f t="shared" si="13"/>
        <v xml:space="preserve"> </v>
      </c>
      <c r="T12" s="98" t="str">
        <f t="shared" si="14"/>
        <v/>
      </c>
      <c r="U12" s="5" t="str">
        <f t="shared" si="15"/>
        <v/>
      </c>
      <c r="V12" s="7"/>
      <c r="W12" s="5" t="str">
        <f t="shared" si="16"/>
        <v/>
      </c>
      <c r="X12" s="7">
        <f t="shared" si="17"/>
        <v>2</v>
      </c>
      <c r="Y12" s="7" t="str">
        <f t="shared" si="18"/>
        <v xml:space="preserve"> </v>
      </c>
      <c r="Z12" s="50" t="str">
        <f t="shared" si="19"/>
        <v/>
      </c>
      <c r="AA12" s="48" t="str">
        <f t="shared" si="20"/>
        <v xml:space="preserve"> </v>
      </c>
      <c r="AB12" s="50" t="str">
        <f t="shared" si="21"/>
        <v xml:space="preserve"> </v>
      </c>
      <c r="AC12" s="38" t="str">
        <f t="shared" si="22"/>
        <v xml:space="preserve"> </v>
      </c>
      <c r="AD12" s="44"/>
      <c r="AE12" s="38" t="str">
        <f t="shared" si="23"/>
        <v xml:space="preserve"> </v>
      </c>
      <c r="AF12" s="38" t="str">
        <f t="shared" si="24"/>
        <v xml:space="preserve"> </v>
      </c>
      <c r="AG12" s="38" t="str">
        <f t="shared" si="25"/>
        <v xml:space="preserve"> </v>
      </c>
      <c r="AH12" s="38" t="str">
        <f t="shared" si="26"/>
        <v xml:space="preserve"> </v>
      </c>
      <c r="AI12" s="38" t="str">
        <f t="shared" si="27"/>
        <v xml:space="preserve"> </v>
      </c>
      <c r="AJ12" s="38" t="str">
        <f t="shared" si="28"/>
        <v xml:space="preserve"> </v>
      </c>
      <c r="AK12" s="37" t="str">
        <f t="shared" si="29"/>
        <v xml:space="preserve"> </v>
      </c>
      <c r="AN12" s="10" t="str">
        <f t="shared" si="30"/>
        <v xml:space="preserve"> </v>
      </c>
      <c r="AO12" s="10" t="str">
        <f t="shared" si="31"/>
        <v xml:space="preserve"> </v>
      </c>
      <c r="AP12" s="13" t="str">
        <f t="shared" si="32"/>
        <v/>
      </c>
      <c r="AQ12" s="16" t="str">
        <f t="shared" si="33"/>
        <v xml:space="preserve"> </v>
      </c>
      <c r="AR12" s="19" t="str">
        <f t="shared" si="34"/>
        <v xml:space="preserve"> </v>
      </c>
      <c r="AS12" s="13" t="str">
        <f t="shared" si="35"/>
        <v xml:space="preserve"> </v>
      </c>
      <c r="AT12" s="13" t="str">
        <f t="shared" si="36"/>
        <v xml:space="preserve"> </v>
      </c>
      <c r="AU12" s="46" t="str">
        <f t="shared" si="37"/>
        <v xml:space="preserve"> </v>
      </c>
      <c r="AV12" s="46" t="str">
        <f t="shared" si="38"/>
        <v xml:space="preserve"> </v>
      </c>
      <c r="AW12" s="46" t="str">
        <f t="shared" si="39"/>
        <v xml:space="preserve"> </v>
      </c>
      <c r="AX12" s="46" t="str">
        <f t="shared" si="40"/>
        <v xml:space="preserve"> </v>
      </c>
      <c r="AY12" s="10" t="str">
        <f t="shared" si="41"/>
        <v xml:space="preserve"> </v>
      </c>
      <c r="BA12" s="13" t="str">
        <f t="shared" si="42"/>
        <v xml:space="preserve"> </v>
      </c>
      <c r="BB12" s="30" t="str">
        <f t="shared" si="43"/>
        <v>60m m3</v>
      </c>
      <c r="BC12" s="40" t="e">
        <f t="shared" si="44"/>
        <v>#NAME?</v>
      </c>
      <c r="BD12" s="51" t="s">
        <v>104</v>
      </c>
      <c r="BE12" s="51">
        <v>3</v>
      </c>
    </row>
    <row r="13" spans="1:57">
      <c r="A13" s="7" t="str">
        <f t="shared" si="0"/>
        <v/>
      </c>
      <c r="B13" s="7" t="str">
        <f t="shared" si="1"/>
        <v xml:space="preserve"> </v>
      </c>
      <c r="C13" s="5" t="str">
        <f t="shared" si="2"/>
        <v xml:space="preserve"> </v>
      </c>
      <c r="D13" s="5">
        <f t="shared" si="3"/>
        <v>1</v>
      </c>
      <c r="E13" s="7">
        <v>5</v>
      </c>
      <c r="F13" s="7"/>
      <c r="G13" s="7" t="str">
        <f t="shared" si="4"/>
        <v xml:space="preserve"> </v>
      </c>
      <c r="H13" s="50" t="str">
        <f t="shared" si="5"/>
        <v/>
      </c>
      <c r="I13" s="48" t="str">
        <f t="shared" si="6"/>
        <v xml:space="preserve"> </v>
      </c>
      <c r="J13" s="50" t="str">
        <f t="shared" si="7"/>
        <v xml:space="preserve"> </v>
      </c>
      <c r="K13" s="44"/>
      <c r="L13" s="44"/>
      <c r="M13" s="44"/>
      <c r="N13" s="38" t="str">
        <f t="shared" si="8"/>
        <v xml:space="preserve"> </v>
      </c>
      <c r="O13" s="38" t="str">
        <f t="shared" si="9"/>
        <v xml:space="preserve"> </v>
      </c>
      <c r="P13" s="38" t="str">
        <f t="shared" si="10"/>
        <v xml:space="preserve"> </v>
      </c>
      <c r="Q13" s="38" t="str">
        <f t="shared" si="11"/>
        <v xml:space="preserve"> </v>
      </c>
      <c r="R13" s="37" t="str">
        <f t="shared" si="12"/>
        <v xml:space="preserve"> </v>
      </c>
      <c r="S13" s="38" t="str">
        <f t="shared" si="13"/>
        <v xml:space="preserve"> </v>
      </c>
      <c r="T13" s="98" t="str">
        <f t="shared" si="14"/>
        <v/>
      </c>
      <c r="U13" s="5" t="str">
        <f t="shared" si="15"/>
        <v/>
      </c>
      <c r="V13" s="7"/>
      <c r="W13" s="5" t="str">
        <f t="shared" si="16"/>
        <v/>
      </c>
      <c r="X13" s="7">
        <f t="shared" si="17"/>
        <v>4</v>
      </c>
      <c r="Y13" s="7" t="str">
        <f t="shared" si="18"/>
        <v xml:space="preserve"> </v>
      </c>
      <c r="Z13" s="50" t="str">
        <f t="shared" si="19"/>
        <v/>
      </c>
      <c r="AA13" s="48" t="str">
        <f t="shared" si="20"/>
        <v xml:space="preserve"> </v>
      </c>
      <c r="AB13" s="50" t="str">
        <f t="shared" si="21"/>
        <v xml:space="preserve"> </v>
      </c>
      <c r="AC13" s="38" t="str">
        <f t="shared" si="22"/>
        <v xml:space="preserve"> </v>
      </c>
      <c r="AD13" s="44"/>
      <c r="AE13" s="38" t="str">
        <f t="shared" si="23"/>
        <v xml:space="preserve"> </v>
      </c>
      <c r="AF13" s="38" t="str">
        <f t="shared" si="24"/>
        <v xml:space="preserve"> </v>
      </c>
      <c r="AG13" s="38" t="str">
        <f t="shared" si="25"/>
        <v xml:space="preserve"> </v>
      </c>
      <c r="AH13" s="38" t="str">
        <f t="shared" si="26"/>
        <v xml:space="preserve"> </v>
      </c>
      <c r="AI13" s="38" t="str">
        <f t="shared" si="27"/>
        <v xml:space="preserve"> </v>
      </c>
      <c r="AJ13" s="38" t="str">
        <f t="shared" si="28"/>
        <v xml:space="preserve"> </v>
      </c>
      <c r="AK13" s="37" t="str">
        <f t="shared" si="29"/>
        <v xml:space="preserve"> </v>
      </c>
      <c r="AN13" s="10" t="str">
        <f t="shared" si="30"/>
        <v xml:space="preserve"> </v>
      </c>
      <c r="AO13" s="10" t="str">
        <f t="shared" si="31"/>
        <v xml:space="preserve"> </v>
      </c>
      <c r="AP13" s="13" t="str">
        <f t="shared" si="32"/>
        <v/>
      </c>
      <c r="AQ13" s="16" t="str">
        <f t="shared" si="33"/>
        <v xml:space="preserve"> </v>
      </c>
      <c r="AR13" s="19" t="str">
        <f t="shared" si="34"/>
        <v xml:space="preserve"> </v>
      </c>
      <c r="AS13" s="13" t="str">
        <f t="shared" si="35"/>
        <v xml:space="preserve"> </v>
      </c>
      <c r="AT13" s="13" t="str">
        <f t="shared" si="36"/>
        <v xml:space="preserve"> </v>
      </c>
      <c r="AU13" s="46" t="str">
        <f t="shared" si="37"/>
        <v xml:space="preserve"> </v>
      </c>
      <c r="AV13" s="46" t="str">
        <f t="shared" si="38"/>
        <v xml:space="preserve"> </v>
      </c>
      <c r="AW13" s="46" t="str">
        <f t="shared" si="39"/>
        <v xml:space="preserve"> </v>
      </c>
      <c r="AX13" s="46" t="str">
        <f t="shared" si="40"/>
        <v xml:space="preserve"> </v>
      </c>
      <c r="AY13" s="10" t="str">
        <f t="shared" si="41"/>
        <v xml:space="preserve"> </v>
      </c>
      <c r="BA13" s="13" t="str">
        <f t="shared" si="42"/>
        <v xml:space="preserve"> </v>
      </c>
      <c r="BB13" s="30" t="str">
        <f t="shared" si="43"/>
        <v>60m m4</v>
      </c>
      <c r="BC13" s="40" t="e">
        <f t="shared" si="44"/>
        <v>#NAME?</v>
      </c>
      <c r="BD13" s="51" t="s">
        <v>105</v>
      </c>
      <c r="BE13" s="51">
        <v>4</v>
      </c>
    </row>
    <row r="14" spans="1:57">
      <c r="A14" s="7" t="str">
        <f t="shared" si="0"/>
        <v/>
      </c>
      <c r="B14" s="7" t="str">
        <f t="shared" si="1"/>
        <v xml:space="preserve"> </v>
      </c>
      <c r="C14" s="5" t="str">
        <f t="shared" si="2"/>
        <v xml:space="preserve"> </v>
      </c>
      <c r="D14" s="5">
        <f t="shared" si="3"/>
        <v>1</v>
      </c>
      <c r="E14" s="7">
        <v>6</v>
      </c>
      <c r="F14" s="7"/>
      <c r="G14" s="7" t="str">
        <f t="shared" si="4"/>
        <v xml:space="preserve"> </v>
      </c>
      <c r="H14" s="50" t="str">
        <f t="shared" si="5"/>
        <v/>
      </c>
      <c r="I14" s="48" t="str">
        <f t="shared" si="6"/>
        <v xml:space="preserve"> </v>
      </c>
      <c r="J14" s="50" t="str">
        <f t="shared" si="7"/>
        <v xml:space="preserve"> </v>
      </c>
      <c r="K14" s="44"/>
      <c r="L14" s="44"/>
      <c r="M14" s="44"/>
      <c r="N14" s="38" t="str">
        <f t="shared" si="8"/>
        <v xml:space="preserve"> </v>
      </c>
      <c r="O14" s="38" t="str">
        <f t="shared" si="9"/>
        <v xml:space="preserve"> </v>
      </c>
      <c r="P14" s="38" t="str">
        <f t="shared" si="10"/>
        <v xml:space="preserve"> </v>
      </c>
      <c r="Q14" s="38" t="str">
        <f t="shared" si="11"/>
        <v xml:space="preserve"> </v>
      </c>
      <c r="R14" s="37" t="str">
        <f t="shared" si="12"/>
        <v xml:space="preserve"> </v>
      </c>
      <c r="S14" s="38" t="str">
        <f t="shared" si="13"/>
        <v xml:space="preserve"> </v>
      </c>
      <c r="T14" s="98" t="str">
        <f t="shared" si="14"/>
        <v/>
      </c>
      <c r="U14" s="5" t="str">
        <f t="shared" si="15"/>
        <v/>
      </c>
      <c r="V14" s="7"/>
      <c r="W14" s="5" t="str">
        <f t="shared" si="16"/>
        <v/>
      </c>
      <c r="X14" s="7">
        <f t="shared" si="17"/>
        <v>6</v>
      </c>
      <c r="Y14" s="7" t="str">
        <f t="shared" si="18"/>
        <v xml:space="preserve"> </v>
      </c>
      <c r="Z14" s="50" t="str">
        <f t="shared" si="19"/>
        <v/>
      </c>
      <c r="AA14" s="48" t="str">
        <f t="shared" si="20"/>
        <v xml:space="preserve"> </v>
      </c>
      <c r="AB14" s="50" t="str">
        <f t="shared" si="21"/>
        <v xml:space="preserve"> </v>
      </c>
      <c r="AC14" s="38" t="str">
        <f t="shared" si="22"/>
        <v xml:space="preserve"> </v>
      </c>
      <c r="AD14" s="44"/>
      <c r="AE14" s="38" t="str">
        <f t="shared" si="23"/>
        <v xml:space="preserve"> </v>
      </c>
      <c r="AF14" s="38" t="str">
        <f t="shared" si="24"/>
        <v xml:space="preserve"> </v>
      </c>
      <c r="AG14" s="38" t="str">
        <f t="shared" si="25"/>
        <v xml:space="preserve"> </v>
      </c>
      <c r="AH14" s="38" t="str">
        <f t="shared" si="26"/>
        <v xml:space="preserve"> </v>
      </c>
      <c r="AI14" s="38" t="str">
        <f t="shared" si="27"/>
        <v xml:space="preserve"> </v>
      </c>
      <c r="AJ14" s="38" t="str">
        <f t="shared" si="28"/>
        <v xml:space="preserve"> </v>
      </c>
      <c r="AK14" s="37" t="str">
        <f t="shared" si="29"/>
        <v xml:space="preserve"> </v>
      </c>
      <c r="AN14" s="10" t="str">
        <f t="shared" si="30"/>
        <v xml:space="preserve"> </v>
      </c>
      <c r="AO14" s="10" t="str">
        <f t="shared" si="31"/>
        <v xml:space="preserve"> </v>
      </c>
      <c r="AP14" s="13" t="str">
        <f t="shared" si="32"/>
        <v/>
      </c>
      <c r="AQ14" s="16" t="str">
        <f t="shared" si="33"/>
        <v xml:space="preserve"> </v>
      </c>
      <c r="AR14" s="19" t="str">
        <f t="shared" si="34"/>
        <v xml:space="preserve"> </v>
      </c>
      <c r="AS14" s="13" t="str">
        <f t="shared" si="35"/>
        <v xml:space="preserve"> </v>
      </c>
      <c r="AT14" s="13" t="str">
        <f t="shared" si="36"/>
        <v xml:space="preserve"> </v>
      </c>
      <c r="AU14" s="46" t="str">
        <f t="shared" si="37"/>
        <v xml:space="preserve"> </v>
      </c>
      <c r="AV14" s="46" t="str">
        <f t="shared" si="38"/>
        <v xml:space="preserve"> </v>
      </c>
      <c r="AW14" s="46" t="str">
        <f t="shared" si="39"/>
        <v xml:space="preserve"> </v>
      </c>
      <c r="AX14" s="46" t="str">
        <f t="shared" si="40"/>
        <v xml:space="preserve"> </v>
      </c>
      <c r="AY14" s="10" t="str">
        <f t="shared" si="41"/>
        <v xml:space="preserve"> </v>
      </c>
      <c r="BA14" s="13" t="str">
        <f t="shared" si="42"/>
        <v xml:space="preserve"> </v>
      </c>
      <c r="BB14" s="30" t="str">
        <f t="shared" si="43"/>
        <v>60m m5</v>
      </c>
      <c r="BC14" s="40" t="e">
        <f t="shared" si="44"/>
        <v>#NAME?</v>
      </c>
      <c r="BD14" s="51" t="s">
        <v>106</v>
      </c>
      <c r="BE14" s="51">
        <v>5</v>
      </c>
    </row>
    <row r="15" spans="1:57">
      <c r="V15" s="10" t="str">
        <f>IF(ISBLANK(AC15),"",RANK(AC15,$AD$9:$IM$14,1))</f>
        <v/>
      </c>
      <c r="AN15" s="10" t="str">
        <f t="shared" ref="AN15:AN20" si="45">IF(ISBLANK(AM15)," ",VLOOKUP(AM15,rzfbsm,4,FALSE))</f>
        <v xml:space="preserve"> </v>
      </c>
      <c r="AO15" s="10" t="str">
        <f t="shared" si="31"/>
        <v xml:space="preserve"> </v>
      </c>
      <c r="AP15" s="13" t="str">
        <f t="shared" si="32"/>
        <v/>
      </c>
      <c r="AQ15" s="16" t="str">
        <f t="shared" si="33"/>
        <v xml:space="preserve"> </v>
      </c>
      <c r="AR15" s="19" t="str">
        <f t="shared" si="34"/>
        <v xml:space="preserve"> </v>
      </c>
      <c r="AS15" s="13" t="str">
        <f t="shared" si="35"/>
        <v xml:space="preserve"> </v>
      </c>
      <c r="AT15" s="13" t="str">
        <f t="shared" si="36"/>
        <v xml:space="preserve"> </v>
      </c>
      <c r="AU15" s="46" t="str">
        <f t="shared" ref="AU15:AU46" si="46">IF(ISBLANK(AM15)," ",VLOOKUP(AM15,rzsmfb,10,FALSE))</f>
        <v xml:space="preserve"> </v>
      </c>
      <c r="AV15" s="46" t="str">
        <f t="shared" ref="AV15:AV20" si="47">IF(ISBLANK(AM15)," ",VLOOKUP(AM15,rzfbsm,11,FALSE))</f>
        <v xml:space="preserve"> </v>
      </c>
      <c r="AW15" s="46" t="str">
        <f t="shared" si="39"/>
        <v xml:space="preserve"> </v>
      </c>
      <c r="AX15" s="46" t="str">
        <f t="shared" ref="AX15:AX46" si="48">IF(ISBLANK(AM15)," ",VLOOKUP(AM15,rzsmfb,17,FALSE))</f>
        <v xml:space="preserve"> </v>
      </c>
      <c r="AY15" s="10" t="str">
        <f t="shared" si="41"/>
        <v xml:space="preserve"> </v>
      </c>
      <c r="BA15" s="13" t="str">
        <f t="shared" si="42"/>
        <v xml:space="preserve"> </v>
      </c>
      <c r="BB15" s="30" t="str">
        <f t="shared" si="43"/>
        <v>60m m6</v>
      </c>
      <c r="BC15" s="40" t="e">
        <f t="shared" si="44"/>
        <v>#NAME?</v>
      </c>
      <c r="BD15" s="51" t="s">
        <v>108</v>
      </c>
      <c r="BE15" s="51">
        <v>6</v>
      </c>
    </row>
    <row r="16" spans="1:57" ht="17.25" customHeight="1">
      <c r="A16" s="33">
        <v>2</v>
      </c>
      <c r="B16" s="33"/>
      <c r="C16" s="33"/>
      <c r="D16" s="33"/>
      <c r="E16" s="33"/>
      <c r="G16" s="36" t="e">
        <f>IF(ISBLANK(A16)," ",VLOOKUP(A16,beg,2,FALSE))</f>
        <v>#NAME?</v>
      </c>
      <c r="H16" s="3" t="e">
        <f>IF(ISBLANK(A16)," ",CONCATENATE(G16," ",$E$4))</f>
        <v>#NAME?</v>
      </c>
      <c r="I16" s="10"/>
      <c r="U16" s="33"/>
      <c r="V16" s="33" t="s">
        <v>418</v>
      </c>
      <c r="W16" s="33"/>
      <c r="X16" s="10"/>
      <c r="Z16" s="3" t="e">
        <f>IF(ISBLANK(V16)," ",VLOOKUP(V16,beg,2,FALSE))</f>
        <v>#NAME?</v>
      </c>
      <c r="AA16" s="10"/>
      <c r="AB16" s="13"/>
      <c r="AC16" s="10"/>
      <c r="AD16" s="10"/>
      <c r="AE16" s="10"/>
      <c r="AF16" s="10"/>
      <c r="AG16" s="10"/>
      <c r="AH16" s="10"/>
      <c r="AI16" s="10"/>
      <c r="AJ16" s="10"/>
      <c r="AK16" s="10"/>
      <c r="AN16" s="10" t="str">
        <f t="shared" si="45"/>
        <v xml:space="preserve"> </v>
      </c>
      <c r="AO16" s="10" t="str">
        <f t="shared" si="31"/>
        <v xml:space="preserve"> </v>
      </c>
      <c r="AP16" s="13" t="str">
        <f t="shared" si="32"/>
        <v/>
      </c>
      <c r="AQ16" s="16" t="str">
        <f t="shared" si="33"/>
        <v xml:space="preserve"> </v>
      </c>
      <c r="AR16" s="19" t="str">
        <f t="shared" si="34"/>
        <v xml:space="preserve"> </v>
      </c>
      <c r="AS16" s="13" t="str">
        <f t="shared" si="35"/>
        <v xml:space="preserve"> </v>
      </c>
      <c r="AT16" s="13" t="str">
        <f t="shared" si="36"/>
        <v xml:space="preserve"> </v>
      </c>
      <c r="AU16" s="46" t="str">
        <f t="shared" si="46"/>
        <v xml:space="preserve"> </v>
      </c>
      <c r="AV16" s="46" t="str">
        <f t="shared" si="47"/>
        <v xml:space="preserve"> </v>
      </c>
      <c r="AW16" s="46" t="str">
        <f t="shared" si="39"/>
        <v xml:space="preserve"> </v>
      </c>
      <c r="AX16" s="46" t="str">
        <f t="shared" si="48"/>
        <v xml:space="preserve"> </v>
      </c>
      <c r="AY16" s="10" t="str">
        <f t="shared" si="41"/>
        <v xml:space="preserve"> </v>
      </c>
      <c r="BA16" s="13" t="str">
        <f t="shared" si="42"/>
        <v xml:space="preserve"> </v>
      </c>
      <c r="BB16" s="30" t="str">
        <f t="shared" si="43"/>
        <v>60m m7</v>
      </c>
      <c r="BC16" s="40" t="e">
        <f t="shared" si="44"/>
        <v>#NAME?</v>
      </c>
      <c r="BD16" s="51" t="s">
        <v>97</v>
      </c>
      <c r="BE16" s="51">
        <v>7</v>
      </c>
    </row>
    <row r="17" spans="1:57" ht="15.75" customHeight="1">
      <c r="A17" s="33"/>
      <c r="B17" s="33"/>
      <c r="C17" s="33"/>
      <c r="D17" s="33"/>
      <c r="E17" s="19" t="str">
        <f>$A$7</f>
        <v>Startas:</v>
      </c>
      <c r="F17" s="52" t="e">
        <f>IF(ISBLANK($A$1)," ",SUM(F7+$A$5))</f>
        <v>#NAME?</v>
      </c>
      <c r="I17" s="10"/>
      <c r="V17" s="33"/>
      <c r="W17" s="33"/>
      <c r="Y17" s="10"/>
      <c r="Z17" s="13"/>
      <c r="AA17" s="10"/>
      <c r="AB17" s="13"/>
      <c r="AC17" s="10"/>
      <c r="AD17" s="10"/>
      <c r="AE17" s="10"/>
      <c r="AF17" s="10"/>
      <c r="AG17" s="10"/>
      <c r="AH17" s="10"/>
      <c r="AI17" s="10"/>
      <c r="AJ17" s="10"/>
      <c r="AK17" s="10"/>
      <c r="AN17" s="10" t="str">
        <f t="shared" si="45"/>
        <v xml:space="preserve"> </v>
      </c>
      <c r="AO17" s="10" t="str">
        <f t="shared" si="31"/>
        <v xml:space="preserve"> </v>
      </c>
      <c r="AP17" s="13" t="str">
        <f t="shared" si="32"/>
        <v/>
      </c>
      <c r="AQ17" s="16" t="str">
        <f t="shared" si="33"/>
        <v xml:space="preserve"> </v>
      </c>
      <c r="AR17" s="19" t="str">
        <f t="shared" si="34"/>
        <v xml:space="preserve"> </v>
      </c>
      <c r="AS17" s="13" t="str">
        <f t="shared" si="35"/>
        <v xml:space="preserve"> </v>
      </c>
      <c r="AT17" s="13" t="str">
        <f t="shared" si="36"/>
        <v xml:space="preserve"> </v>
      </c>
      <c r="AU17" s="46" t="str">
        <f t="shared" si="46"/>
        <v xml:space="preserve"> </v>
      </c>
      <c r="AV17" s="46" t="str">
        <f t="shared" si="47"/>
        <v xml:space="preserve"> </v>
      </c>
      <c r="AW17" s="46" t="str">
        <f t="shared" si="39"/>
        <v xml:space="preserve"> </v>
      </c>
      <c r="AX17" s="46" t="str">
        <f t="shared" si="48"/>
        <v xml:space="preserve"> </v>
      </c>
      <c r="AY17" s="10" t="str">
        <f t="shared" si="41"/>
        <v xml:space="preserve"> </v>
      </c>
      <c r="BA17" s="13" t="str">
        <f t="shared" si="42"/>
        <v xml:space="preserve"> </v>
      </c>
      <c r="BB17" s="30" t="str">
        <f t="shared" si="43"/>
        <v>60m m8</v>
      </c>
      <c r="BC17" s="40" t="e">
        <f t="shared" si="44"/>
        <v>#NAME?</v>
      </c>
      <c r="BD17" s="51" t="s">
        <v>101</v>
      </c>
      <c r="BE17" s="51">
        <v>8</v>
      </c>
    </row>
    <row r="18" spans="1:57">
      <c r="A18" s="35" t="str">
        <f t="shared" ref="A18:S18" si="49">A8</f>
        <v>Vieta</v>
      </c>
      <c r="B18" s="35" t="str">
        <f t="shared" si="49"/>
        <v>Vt viso</v>
      </c>
      <c r="C18" s="35" t="str">
        <f t="shared" si="49"/>
        <v>bėg/vt</v>
      </c>
      <c r="D18" s="35" t="str">
        <f t="shared" si="49"/>
        <v>beg</v>
      </c>
      <c r="E18" s="57" t="str">
        <f t="shared" si="49"/>
        <v>Takas</v>
      </c>
      <c r="F18" s="57" t="str">
        <f t="shared" si="49"/>
        <v>St Nr</v>
      </c>
      <c r="G18" s="35" t="str">
        <f t="shared" si="49"/>
        <v>ID</v>
      </c>
      <c r="H18" s="58" t="str">
        <f t="shared" si="49"/>
        <v>Dalyvis</v>
      </c>
      <c r="I18" s="43" t="str">
        <f t="shared" si="49"/>
        <v>Gim. data</v>
      </c>
      <c r="J18" s="58" t="str">
        <f t="shared" si="49"/>
        <v>Komanda</v>
      </c>
      <c r="K18" s="57" t="str">
        <f t="shared" si="49"/>
        <v>Rez</v>
      </c>
      <c r="L18" s="35" t="str">
        <f t="shared" si="49"/>
        <v>SB</v>
      </c>
      <c r="M18" s="35" t="str">
        <f t="shared" si="49"/>
        <v>PB</v>
      </c>
      <c r="N18" s="39">
        <f t="shared" si="49"/>
        <v>0</v>
      </c>
      <c r="O18" s="39">
        <f t="shared" si="49"/>
        <v>0</v>
      </c>
      <c r="P18" s="39">
        <f t="shared" si="49"/>
        <v>0</v>
      </c>
      <c r="Q18" s="39">
        <f t="shared" si="49"/>
        <v>0</v>
      </c>
      <c r="R18" s="35" t="str">
        <f t="shared" si="49"/>
        <v>SB/PB</v>
      </c>
      <c r="S18" s="35" t="str">
        <f t="shared" si="49"/>
        <v>fin</v>
      </c>
      <c r="T18" s="12"/>
      <c r="U18" s="35" t="s">
        <v>274</v>
      </c>
      <c r="V18" s="57" t="s">
        <v>277</v>
      </c>
      <c r="W18" s="35" t="s">
        <v>278</v>
      </c>
      <c r="X18" s="39" t="s">
        <v>286</v>
      </c>
      <c r="Y18" s="39" t="s">
        <v>279</v>
      </c>
      <c r="Z18" s="58" t="s">
        <v>560</v>
      </c>
      <c r="AA18" s="43" t="s">
        <v>570</v>
      </c>
      <c r="AB18" s="58" t="s">
        <v>280</v>
      </c>
      <c r="AC18" s="35" t="s">
        <v>287</v>
      </c>
      <c r="AD18" s="57" t="s">
        <v>281</v>
      </c>
      <c r="AE18" s="39" t="s">
        <v>282</v>
      </c>
      <c r="AF18" s="39" t="s">
        <v>283</v>
      </c>
      <c r="AG18" s="39"/>
      <c r="AH18" s="39"/>
      <c r="AI18" s="39"/>
      <c r="AJ18" s="39"/>
      <c r="AK18" s="57" t="s">
        <v>284</v>
      </c>
      <c r="AN18" s="10" t="str">
        <f t="shared" si="45"/>
        <v xml:space="preserve"> </v>
      </c>
      <c r="AO18" s="10" t="str">
        <f t="shared" si="31"/>
        <v xml:space="preserve"> </v>
      </c>
      <c r="AP18" s="13" t="str">
        <f t="shared" si="32"/>
        <v/>
      </c>
      <c r="AQ18" s="16" t="str">
        <f t="shared" si="33"/>
        <v xml:space="preserve"> </v>
      </c>
      <c r="AR18" s="19" t="str">
        <f t="shared" si="34"/>
        <v xml:space="preserve"> </v>
      </c>
      <c r="AS18" s="13" t="str">
        <f t="shared" si="35"/>
        <v xml:space="preserve"> </v>
      </c>
      <c r="AT18" s="13" t="str">
        <f t="shared" si="36"/>
        <v xml:space="preserve"> </v>
      </c>
      <c r="AU18" s="46" t="str">
        <f t="shared" si="46"/>
        <v xml:space="preserve"> </v>
      </c>
      <c r="AV18" s="46" t="str">
        <f t="shared" si="47"/>
        <v xml:space="preserve"> </v>
      </c>
      <c r="AW18" s="46" t="str">
        <f t="shared" si="39"/>
        <v xml:space="preserve"> </v>
      </c>
      <c r="AX18" s="46" t="str">
        <f t="shared" si="48"/>
        <v xml:space="preserve"> </v>
      </c>
      <c r="AY18" s="10" t="str">
        <f t="shared" si="41"/>
        <v xml:space="preserve"> </v>
      </c>
      <c r="BA18" s="13" t="str">
        <f t="shared" si="42"/>
        <v xml:space="preserve"> </v>
      </c>
      <c r="BB18" s="30" t="str">
        <f t="shared" si="43"/>
        <v>60m m9</v>
      </c>
      <c r="BC18" s="40" t="e">
        <f t="shared" si="44"/>
        <v>#NAME?</v>
      </c>
      <c r="BD18" s="51" t="s">
        <v>103</v>
      </c>
      <c r="BE18" s="51">
        <v>9</v>
      </c>
    </row>
    <row r="19" spans="1:57">
      <c r="A19" s="5" t="str">
        <f t="shared" ref="A19:A24" si="50">IF(ISBLANK(K19),"",RANK(K19,$K$19:$K$24,1))</f>
        <v/>
      </c>
      <c r="B19" s="5" t="str">
        <f t="shared" ref="B19:B24" si="51">IF(ISBLANK(K19)," ",RANK(K19,$K$9:$K$89,1))</f>
        <v xml:space="preserve"> </v>
      </c>
      <c r="C19" s="5" t="str">
        <f t="shared" ref="C19:C24" si="52">IF(ISBLANK(K19)," ",CONCATENATE(D19,"/",A19))</f>
        <v xml:space="preserve"> </v>
      </c>
      <c r="D19" s="5">
        <f t="shared" ref="D19:D24" si="53">$A$16</f>
        <v>2</v>
      </c>
      <c r="E19" s="5">
        <f t="shared" ref="E19:E24" si="54">E9</f>
        <v>1</v>
      </c>
      <c r="F19" s="5"/>
      <c r="G19" s="5" t="str">
        <f t="shared" ref="G19:G24" si="55">IF(ISBLANK(F19)," ",CONCATENATE($E$3,F19))</f>
        <v xml:space="preserve"> </v>
      </c>
      <c r="H19" s="47" t="str">
        <f t="shared" ref="H19:H24" si="56">IF(ISBLANK(F19),"",VLOOKUP(G19,id,2,FALSE))</f>
        <v/>
      </c>
      <c r="I19" s="45" t="str">
        <f t="shared" ref="I19:I24" si="57">IF(ISBLANK(F19)," ",VLOOKUP(G19,id,3,FALSE))</f>
        <v xml:space="preserve"> </v>
      </c>
      <c r="J19" s="47" t="str">
        <f t="shared" ref="J19:J24" si="58">IF(ISBLANK(F19)," ",VLOOKUP(G19,id,4,FALSE))</f>
        <v xml:space="preserve"> </v>
      </c>
      <c r="K19" s="38"/>
      <c r="L19" s="38"/>
      <c r="M19" s="38"/>
      <c r="N19" s="38" t="str">
        <f t="shared" ref="N19:N24" si="59">IF(ISBLANK(K19)," ",IF(K19=L19,"="," "))</f>
        <v xml:space="preserve"> </v>
      </c>
      <c r="O19" s="38" t="str">
        <f t="shared" ref="O19:O24" si="60">IF(ISBLANK(K19)," ",IF(K19&lt;=L19,"SB"," "))</f>
        <v xml:space="preserve"> </v>
      </c>
      <c r="P19" s="38" t="str">
        <f t="shared" ref="P19:P24" si="61">IF(ISBLANK(K19)," ",IF(K19=M19,"="," "))</f>
        <v xml:space="preserve"> </v>
      </c>
      <c r="Q19" s="38" t="str">
        <f t="shared" ref="Q19:Q24" si="62">IF(ISBLANK(K19)," ",IF(K19&lt;=M19,"PB"," "))</f>
        <v xml:space="preserve"> </v>
      </c>
      <c r="R19" s="37" t="str">
        <f t="shared" ref="R19:R24" si="63">IF(ISBLANK(K19)," ",CONCATENATE(N19,O19,P19,Q19))</f>
        <v xml:space="preserve"> </v>
      </c>
      <c r="S19" s="38" t="str">
        <f t="shared" ref="S19:S24" si="64">IF(B19&lt;=6,"Fin A",IF(B19&lt;13,"Fin B"," "))</f>
        <v xml:space="preserve"> </v>
      </c>
      <c r="T19" s="12" t="e">
        <f t="shared" ref="T19:T24" si="65">U19+6</f>
        <v>#VALUE!</v>
      </c>
      <c r="U19" s="5" t="str">
        <f t="shared" ref="U19:U24" si="66">IF(ISBLANK(AD19),"",RANK(AD19,$AD$19:$AD$24,1))</f>
        <v/>
      </c>
      <c r="V19" s="5"/>
      <c r="W19" s="5" t="str">
        <f t="shared" ref="W19:W24" si="67">IF(ISBLANK(V19),"",VLOOKUP(X19,rzsmfb,5,FALSE))</f>
        <v/>
      </c>
      <c r="X19" s="5">
        <f t="shared" ref="X19:X24" si="68">U1+6</f>
        <v>11</v>
      </c>
      <c r="Y19" s="5" t="str">
        <f t="shared" ref="Y19:Y24" si="69">IF(ISBLANK(V19)," ",CONCATENATE($E$3,W19))</f>
        <v xml:space="preserve"> </v>
      </c>
      <c r="Z19" s="47" t="str">
        <f t="shared" ref="Z19:Z24" si="70">IF(ISBLANK(V19),"",VLOOKUP(Y19,id,2,FALSE))</f>
        <v/>
      </c>
      <c r="AA19" s="45" t="str">
        <f t="shared" ref="AA19:AA24" si="71">IF(ISBLANK(V19)," ",VLOOKUP(Y19,id,3,FALSE))</f>
        <v xml:space="preserve"> </v>
      </c>
      <c r="AB19" s="47" t="str">
        <f t="shared" ref="AB19:AB24" si="72">IF(ISBLANK(V19)," ",VLOOKUP(Y19,id,4,FALSE))</f>
        <v xml:space="preserve"> </v>
      </c>
      <c r="AC19" s="38" t="str">
        <f t="shared" ref="AC19:AC24" si="73">IF(ISBLANK(V19)," ",VLOOKUP(X19,rzsmfb,10,FALSE))</f>
        <v xml:space="preserve"> </v>
      </c>
      <c r="AD19" s="38"/>
      <c r="AE19" s="38" t="str">
        <f t="shared" ref="AE19:AE24" si="74">IF(ISBLANK(V19)," ",VLOOKUP(X19,rzsmfb,11,FALSE))</f>
        <v xml:space="preserve"> </v>
      </c>
      <c r="AF19" s="38" t="str">
        <f t="shared" ref="AF19:AF24" si="75">IF(ISBLANK(V19)," ",VLOOKUP(X19,rzsmfb,12,FALSE))</f>
        <v xml:space="preserve"> </v>
      </c>
      <c r="AG19" s="38" t="str">
        <f t="shared" ref="AG19:AG24" si="76">IF(ISBLANK(AD19)," ",IF(AD19=AE19,"="," "))</f>
        <v xml:space="preserve"> </v>
      </c>
      <c r="AH19" s="38" t="str">
        <f t="shared" ref="AH19:AH24" si="77">IF(ISBLANK(AD19)," ",IF(AD19&lt;=AE19,"SB"," "))</f>
        <v xml:space="preserve"> </v>
      </c>
      <c r="AI19" s="38" t="str">
        <f t="shared" ref="AI19:AI24" si="78">IF(ISBLANK(AD19)," ",IF(AD19=AF19,"="," "))</f>
        <v xml:space="preserve"> </v>
      </c>
      <c r="AJ19" s="38" t="str">
        <f t="shared" ref="AJ19:AJ24" si="79">IF(ISBLANK(AD19)," ",IF(AD19&lt;=AF19,"PB"," "))</f>
        <v xml:space="preserve"> </v>
      </c>
      <c r="AK19" s="37" t="str">
        <f t="shared" ref="AK19:AK24" si="80">IF(ISBLANK(AD19)," ",CONCATENATE(AG19,AH19,AI19,AJ19))</f>
        <v xml:space="preserve"> </v>
      </c>
      <c r="AN19" s="10" t="str">
        <f t="shared" si="45"/>
        <v xml:space="preserve"> </v>
      </c>
      <c r="AO19" s="10" t="str">
        <f t="shared" si="31"/>
        <v xml:space="preserve"> </v>
      </c>
      <c r="AP19" s="13" t="str">
        <f t="shared" si="32"/>
        <v/>
      </c>
      <c r="AQ19" s="16" t="str">
        <f t="shared" si="33"/>
        <v xml:space="preserve"> </v>
      </c>
      <c r="AR19" s="19" t="str">
        <f t="shared" si="34"/>
        <v xml:space="preserve"> </v>
      </c>
      <c r="AS19" s="13" t="str">
        <f t="shared" si="35"/>
        <v xml:space="preserve"> </v>
      </c>
      <c r="AT19" s="13" t="str">
        <f t="shared" si="36"/>
        <v xml:space="preserve"> </v>
      </c>
      <c r="AU19" s="46" t="str">
        <f t="shared" si="46"/>
        <v xml:space="preserve"> </v>
      </c>
      <c r="AV19" s="46" t="str">
        <f t="shared" si="47"/>
        <v xml:space="preserve"> </v>
      </c>
      <c r="AW19" s="46" t="str">
        <f t="shared" si="39"/>
        <v xml:space="preserve"> </v>
      </c>
      <c r="AX19" s="46" t="str">
        <f t="shared" si="48"/>
        <v xml:space="preserve"> </v>
      </c>
      <c r="AY19" s="10" t="str">
        <f t="shared" si="41"/>
        <v xml:space="preserve"> </v>
      </c>
      <c r="BA19" s="13" t="str">
        <f t="shared" si="42"/>
        <v xml:space="preserve"> </v>
      </c>
      <c r="BB19" s="30" t="str">
        <f t="shared" si="43"/>
        <v>60m m10</v>
      </c>
      <c r="BC19" s="40" t="e">
        <f t="shared" si="44"/>
        <v>#NAME?</v>
      </c>
      <c r="BD19" s="42"/>
      <c r="BE19" s="51">
        <v>10</v>
      </c>
    </row>
    <row r="20" spans="1:57">
      <c r="A20" s="7" t="str">
        <f t="shared" si="50"/>
        <v/>
      </c>
      <c r="B20" s="7" t="str">
        <f t="shared" si="51"/>
        <v xml:space="preserve"> </v>
      </c>
      <c r="C20" s="5" t="str">
        <f t="shared" si="52"/>
        <v xml:space="preserve"> </v>
      </c>
      <c r="D20" s="5">
        <f t="shared" si="53"/>
        <v>2</v>
      </c>
      <c r="E20" s="7">
        <f t="shared" si="54"/>
        <v>2</v>
      </c>
      <c r="F20" s="7"/>
      <c r="G20" s="7" t="str">
        <f t="shared" si="55"/>
        <v xml:space="preserve"> </v>
      </c>
      <c r="H20" s="50" t="str">
        <f t="shared" si="56"/>
        <v/>
      </c>
      <c r="I20" s="48" t="str">
        <f t="shared" si="57"/>
        <v xml:space="preserve"> </v>
      </c>
      <c r="J20" s="50" t="str">
        <f t="shared" si="58"/>
        <v xml:space="preserve"> </v>
      </c>
      <c r="K20" s="44"/>
      <c r="L20" s="44"/>
      <c r="M20" s="44"/>
      <c r="N20" s="38" t="str">
        <f t="shared" si="59"/>
        <v xml:space="preserve"> </v>
      </c>
      <c r="O20" s="38" t="str">
        <f t="shared" si="60"/>
        <v xml:space="preserve"> </v>
      </c>
      <c r="P20" s="38" t="str">
        <f t="shared" si="61"/>
        <v xml:space="preserve"> </v>
      </c>
      <c r="Q20" s="38" t="str">
        <f t="shared" si="62"/>
        <v xml:space="preserve"> </v>
      </c>
      <c r="R20" s="37" t="str">
        <f t="shared" si="63"/>
        <v xml:space="preserve"> </v>
      </c>
      <c r="S20" s="38" t="str">
        <f t="shared" si="64"/>
        <v xml:space="preserve"> </v>
      </c>
      <c r="T20" s="12" t="e">
        <f t="shared" si="65"/>
        <v>#VALUE!</v>
      </c>
      <c r="U20" s="5" t="str">
        <f t="shared" si="66"/>
        <v/>
      </c>
      <c r="V20" s="7"/>
      <c r="W20" s="5" t="str">
        <f t="shared" si="67"/>
        <v/>
      </c>
      <c r="X20" s="5">
        <f t="shared" si="68"/>
        <v>9</v>
      </c>
      <c r="Y20" s="7" t="str">
        <f t="shared" si="69"/>
        <v xml:space="preserve"> </v>
      </c>
      <c r="Z20" s="50" t="str">
        <f t="shared" si="70"/>
        <v/>
      </c>
      <c r="AA20" s="48" t="str">
        <f t="shared" si="71"/>
        <v xml:space="preserve"> </v>
      </c>
      <c r="AB20" s="50" t="str">
        <f t="shared" si="72"/>
        <v xml:space="preserve"> </v>
      </c>
      <c r="AC20" s="38" t="str">
        <f t="shared" si="73"/>
        <v xml:space="preserve"> </v>
      </c>
      <c r="AD20" s="44"/>
      <c r="AE20" s="38" t="str">
        <f t="shared" si="74"/>
        <v xml:space="preserve"> </v>
      </c>
      <c r="AF20" s="38" t="str">
        <f t="shared" si="75"/>
        <v xml:space="preserve"> </v>
      </c>
      <c r="AG20" s="38" t="str">
        <f t="shared" si="76"/>
        <v xml:space="preserve"> </v>
      </c>
      <c r="AH20" s="38" t="str">
        <f t="shared" si="77"/>
        <v xml:space="preserve"> </v>
      </c>
      <c r="AI20" s="38" t="str">
        <f t="shared" si="78"/>
        <v xml:space="preserve"> </v>
      </c>
      <c r="AJ20" s="38" t="str">
        <f t="shared" si="79"/>
        <v xml:space="preserve"> </v>
      </c>
      <c r="AK20" s="37" t="str">
        <f t="shared" si="80"/>
        <v xml:space="preserve"> </v>
      </c>
      <c r="AN20" s="10" t="str">
        <f t="shared" si="45"/>
        <v xml:space="preserve"> </v>
      </c>
      <c r="AO20" s="10" t="str">
        <f t="shared" si="31"/>
        <v xml:space="preserve"> </v>
      </c>
      <c r="AP20" s="13" t="str">
        <f t="shared" si="32"/>
        <v/>
      </c>
      <c r="AQ20" s="16" t="str">
        <f t="shared" si="33"/>
        <v xml:space="preserve"> </v>
      </c>
      <c r="AR20" s="19" t="str">
        <f t="shared" si="34"/>
        <v xml:space="preserve"> </v>
      </c>
      <c r="AS20" s="13" t="str">
        <f t="shared" si="35"/>
        <v xml:space="preserve"> </v>
      </c>
      <c r="AT20" s="13" t="str">
        <f t="shared" si="36"/>
        <v xml:space="preserve"> </v>
      </c>
      <c r="AU20" s="46" t="str">
        <f t="shared" si="46"/>
        <v xml:space="preserve"> </v>
      </c>
      <c r="AV20" s="46" t="str">
        <f t="shared" si="47"/>
        <v xml:space="preserve"> </v>
      </c>
      <c r="AW20" s="46" t="str">
        <f t="shared" si="39"/>
        <v xml:space="preserve"> </v>
      </c>
      <c r="AX20" s="46" t="str">
        <f t="shared" si="48"/>
        <v xml:space="preserve"> </v>
      </c>
      <c r="AY20" s="10" t="str">
        <f t="shared" si="41"/>
        <v xml:space="preserve"> </v>
      </c>
      <c r="BA20" s="13" t="str">
        <f t="shared" si="42"/>
        <v xml:space="preserve"> </v>
      </c>
    </row>
    <row r="21" spans="1:57">
      <c r="A21" s="7" t="str">
        <f t="shared" si="50"/>
        <v/>
      </c>
      <c r="B21" s="7" t="str">
        <f t="shared" si="51"/>
        <v xml:space="preserve"> </v>
      </c>
      <c r="C21" s="5" t="str">
        <f t="shared" si="52"/>
        <v xml:space="preserve"> </v>
      </c>
      <c r="D21" s="5">
        <f t="shared" si="53"/>
        <v>2</v>
      </c>
      <c r="E21" s="7">
        <f t="shared" si="54"/>
        <v>3</v>
      </c>
      <c r="F21" s="7"/>
      <c r="G21" s="7" t="str">
        <f t="shared" si="55"/>
        <v xml:space="preserve"> </v>
      </c>
      <c r="H21" s="50" t="str">
        <f t="shared" si="56"/>
        <v/>
      </c>
      <c r="I21" s="48" t="str">
        <f t="shared" si="57"/>
        <v xml:space="preserve"> </v>
      </c>
      <c r="J21" s="50" t="str">
        <f t="shared" si="58"/>
        <v xml:space="preserve"> </v>
      </c>
      <c r="K21" s="44"/>
      <c r="L21" s="44"/>
      <c r="M21" s="44"/>
      <c r="N21" s="38" t="str">
        <f t="shared" si="59"/>
        <v xml:space="preserve"> </v>
      </c>
      <c r="O21" s="38" t="str">
        <f t="shared" si="60"/>
        <v xml:space="preserve"> </v>
      </c>
      <c r="P21" s="38" t="str">
        <f t="shared" si="61"/>
        <v xml:space="preserve"> </v>
      </c>
      <c r="Q21" s="38" t="str">
        <f t="shared" si="62"/>
        <v xml:space="preserve"> </v>
      </c>
      <c r="R21" s="37" t="str">
        <f t="shared" si="63"/>
        <v xml:space="preserve"> </v>
      </c>
      <c r="S21" s="38" t="str">
        <f t="shared" si="64"/>
        <v xml:space="preserve"> </v>
      </c>
      <c r="T21" s="12" t="e">
        <f t="shared" si="65"/>
        <v>#VALUE!</v>
      </c>
      <c r="U21" s="5" t="str">
        <f t="shared" si="66"/>
        <v/>
      </c>
      <c r="V21" s="7"/>
      <c r="W21" s="5" t="str">
        <f t="shared" si="67"/>
        <v/>
      </c>
      <c r="X21" s="5">
        <f t="shared" si="68"/>
        <v>7</v>
      </c>
      <c r="Y21" s="7" t="str">
        <f t="shared" si="69"/>
        <v xml:space="preserve"> </v>
      </c>
      <c r="Z21" s="50" t="str">
        <f t="shared" si="70"/>
        <v/>
      </c>
      <c r="AA21" s="48" t="str">
        <f t="shared" si="71"/>
        <v xml:space="preserve"> </v>
      </c>
      <c r="AB21" s="50" t="str">
        <f t="shared" si="72"/>
        <v xml:space="preserve"> </v>
      </c>
      <c r="AC21" s="38" t="str">
        <f t="shared" si="73"/>
        <v xml:space="preserve"> </v>
      </c>
      <c r="AD21" s="44"/>
      <c r="AE21" s="38" t="str">
        <f t="shared" si="74"/>
        <v xml:space="preserve"> </v>
      </c>
      <c r="AF21" s="38" t="str">
        <f t="shared" si="75"/>
        <v xml:space="preserve"> </v>
      </c>
      <c r="AG21" s="38" t="str">
        <f t="shared" si="76"/>
        <v xml:space="preserve"> </v>
      </c>
      <c r="AH21" s="38" t="str">
        <f t="shared" si="77"/>
        <v xml:space="preserve"> </v>
      </c>
      <c r="AI21" s="38" t="str">
        <f t="shared" si="78"/>
        <v xml:space="preserve"> </v>
      </c>
      <c r="AJ21" s="38" t="str">
        <f t="shared" si="79"/>
        <v xml:space="preserve"> </v>
      </c>
      <c r="AK21" s="37" t="str">
        <f t="shared" si="80"/>
        <v xml:space="preserve"> </v>
      </c>
      <c r="AN21" s="10" t="str">
        <f t="shared" ref="AN21:AN52" si="81">IF(ISBLANK(AM21)," ",VLOOKUP(AM21,rzsmfb,5,FALSE))</f>
        <v xml:space="preserve"> </v>
      </c>
      <c r="AO21" s="10" t="str">
        <f t="shared" si="31"/>
        <v xml:space="preserve"> </v>
      </c>
      <c r="AP21" s="13" t="str">
        <f t="shared" si="32"/>
        <v/>
      </c>
      <c r="AQ21" s="16" t="str">
        <f t="shared" si="33"/>
        <v xml:space="preserve"> </v>
      </c>
      <c r="AR21" s="19" t="str">
        <f t="shared" si="34"/>
        <v xml:space="preserve"> </v>
      </c>
      <c r="AS21" s="13" t="str">
        <f t="shared" si="35"/>
        <v xml:space="preserve"> </v>
      </c>
      <c r="AT21" s="13" t="str">
        <f t="shared" si="36"/>
        <v xml:space="preserve"> </v>
      </c>
      <c r="AU21" s="46" t="str">
        <f t="shared" si="46"/>
        <v xml:space="preserve"> </v>
      </c>
      <c r="AV21" s="46"/>
      <c r="AW21" s="46" t="str">
        <f t="shared" si="39"/>
        <v xml:space="preserve"> </v>
      </c>
      <c r="AX21" s="46" t="str">
        <f t="shared" si="48"/>
        <v xml:space="preserve"> </v>
      </c>
      <c r="AY21" s="10" t="str">
        <f t="shared" si="41"/>
        <v xml:space="preserve"> </v>
      </c>
      <c r="BA21" s="13" t="str">
        <f t="shared" si="42"/>
        <v xml:space="preserve"> </v>
      </c>
    </row>
    <row r="22" spans="1:57">
      <c r="A22" s="7" t="str">
        <f t="shared" si="50"/>
        <v/>
      </c>
      <c r="B22" s="7" t="str">
        <f t="shared" si="51"/>
        <v xml:space="preserve"> </v>
      </c>
      <c r="C22" s="5" t="str">
        <f t="shared" si="52"/>
        <v xml:space="preserve"> </v>
      </c>
      <c r="D22" s="5">
        <f t="shared" si="53"/>
        <v>2</v>
      </c>
      <c r="E22" s="7">
        <f t="shared" si="54"/>
        <v>4</v>
      </c>
      <c r="F22" s="7"/>
      <c r="G22" s="7" t="str">
        <f t="shared" si="55"/>
        <v xml:space="preserve"> </v>
      </c>
      <c r="H22" s="50" t="str">
        <f t="shared" si="56"/>
        <v/>
      </c>
      <c r="I22" s="48" t="str">
        <f t="shared" si="57"/>
        <v xml:space="preserve"> </v>
      </c>
      <c r="J22" s="50" t="str">
        <f t="shared" si="58"/>
        <v xml:space="preserve"> </v>
      </c>
      <c r="K22" s="44"/>
      <c r="L22" s="44"/>
      <c r="M22" s="44"/>
      <c r="N22" s="38" t="str">
        <f t="shared" si="59"/>
        <v xml:space="preserve"> </v>
      </c>
      <c r="O22" s="38" t="str">
        <f t="shared" si="60"/>
        <v xml:space="preserve"> </v>
      </c>
      <c r="P22" s="38" t="str">
        <f t="shared" si="61"/>
        <v xml:space="preserve"> </v>
      </c>
      <c r="Q22" s="38" t="str">
        <f t="shared" si="62"/>
        <v xml:space="preserve"> </v>
      </c>
      <c r="R22" s="37" t="str">
        <f t="shared" si="63"/>
        <v xml:space="preserve"> </v>
      </c>
      <c r="S22" s="38" t="str">
        <f t="shared" si="64"/>
        <v xml:space="preserve"> </v>
      </c>
      <c r="T22" s="12" t="e">
        <f t="shared" si="65"/>
        <v>#VALUE!</v>
      </c>
      <c r="U22" s="5" t="str">
        <f t="shared" si="66"/>
        <v/>
      </c>
      <c r="V22" s="7"/>
      <c r="W22" s="5" t="str">
        <f t="shared" si="67"/>
        <v/>
      </c>
      <c r="X22" s="5">
        <f t="shared" si="68"/>
        <v>8</v>
      </c>
      <c r="Y22" s="7" t="str">
        <f t="shared" si="69"/>
        <v xml:space="preserve"> </v>
      </c>
      <c r="Z22" s="50" t="str">
        <f t="shared" si="70"/>
        <v/>
      </c>
      <c r="AA22" s="48" t="str">
        <f t="shared" si="71"/>
        <v xml:space="preserve"> </v>
      </c>
      <c r="AB22" s="50" t="str">
        <f t="shared" si="72"/>
        <v xml:space="preserve"> </v>
      </c>
      <c r="AC22" s="38" t="str">
        <f t="shared" si="73"/>
        <v xml:space="preserve"> </v>
      </c>
      <c r="AD22" s="44"/>
      <c r="AE22" s="38" t="str">
        <f t="shared" si="74"/>
        <v xml:space="preserve"> </v>
      </c>
      <c r="AF22" s="38" t="str">
        <f t="shared" si="75"/>
        <v xml:space="preserve"> </v>
      </c>
      <c r="AG22" s="38" t="str">
        <f t="shared" si="76"/>
        <v xml:space="preserve"> </v>
      </c>
      <c r="AH22" s="38" t="str">
        <f t="shared" si="77"/>
        <v xml:space="preserve"> </v>
      </c>
      <c r="AI22" s="38" t="str">
        <f t="shared" si="78"/>
        <v xml:space="preserve"> </v>
      </c>
      <c r="AJ22" s="38" t="str">
        <f t="shared" si="79"/>
        <v xml:space="preserve"> </v>
      </c>
      <c r="AK22" s="37" t="str">
        <f t="shared" si="80"/>
        <v xml:space="preserve"> </v>
      </c>
      <c r="AN22" s="10" t="str">
        <f t="shared" si="81"/>
        <v xml:space="preserve"> </v>
      </c>
      <c r="AO22" s="10" t="str">
        <f t="shared" si="31"/>
        <v xml:space="preserve"> </v>
      </c>
      <c r="AP22" s="13" t="str">
        <f t="shared" si="32"/>
        <v/>
      </c>
      <c r="AQ22" s="16" t="str">
        <f t="shared" si="33"/>
        <v xml:space="preserve"> </v>
      </c>
      <c r="AR22" s="19" t="str">
        <f t="shared" si="34"/>
        <v xml:space="preserve"> </v>
      </c>
      <c r="AS22" s="13" t="str">
        <f t="shared" si="35"/>
        <v xml:space="preserve"> </v>
      </c>
      <c r="AT22" s="13" t="str">
        <f t="shared" si="36"/>
        <v xml:space="preserve"> </v>
      </c>
      <c r="AU22" s="46" t="str">
        <f t="shared" si="46"/>
        <v xml:space="preserve"> </v>
      </c>
      <c r="AW22" s="46" t="str">
        <f t="shared" si="39"/>
        <v xml:space="preserve"> </v>
      </c>
      <c r="AX22" s="46" t="str">
        <f t="shared" si="48"/>
        <v xml:space="preserve"> </v>
      </c>
      <c r="AY22" s="10" t="str">
        <f t="shared" si="41"/>
        <v xml:space="preserve"> </v>
      </c>
      <c r="BA22" s="13" t="str">
        <f t="shared" si="42"/>
        <v xml:space="preserve"> </v>
      </c>
    </row>
    <row r="23" spans="1:57">
      <c r="A23" s="7" t="str">
        <f t="shared" si="50"/>
        <v/>
      </c>
      <c r="B23" s="7" t="str">
        <f t="shared" si="51"/>
        <v xml:space="preserve"> </v>
      </c>
      <c r="C23" s="5" t="str">
        <f t="shared" si="52"/>
        <v xml:space="preserve"> </v>
      </c>
      <c r="D23" s="5">
        <f t="shared" si="53"/>
        <v>2</v>
      </c>
      <c r="E23" s="7">
        <f t="shared" si="54"/>
        <v>5</v>
      </c>
      <c r="F23" s="7"/>
      <c r="G23" s="7" t="str">
        <f t="shared" si="55"/>
        <v xml:space="preserve"> </v>
      </c>
      <c r="H23" s="50" t="str">
        <f t="shared" si="56"/>
        <v/>
      </c>
      <c r="I23" s="48" t="str">
        <f t="shared" si="57"/>
        <v xml:space="preserve"> </v>
      </c>
      <c r="J23" s="50" t="str">
        <f t="shared" si="58"/>
        <v xml:space="preserve"> </v>
      </c>
      <c r="K23" s="44"/>
      <c r="L23" s="44"/>
      <c r="M23" s="44"/>
      <c r="N23" s="38" t="str">
        <f t="shared" si="59"/>
        <v xml:space="preserve"> </v>
      </c>
      <c r="O23" s="38" t="str">
        <f t="shared" si="60"/>
        <v xml:space="preserve"> </v>
      </c>
      <c r="P23" s="38" t="str">
        <f t="shared" si="61"/>
        <v xml:space="preserve"> </v>
      </c>
      <c r="Q23" s="38" t="str">
        <f t="shared" si="62"/>
        <v xml:space="preserve"> </v>
      </c>
      <c r="R23" s="37" t="str">
        <f t="shared" si="63"/>
        <v xml:space="preserve"> </v>
      </c>
      <c r="S23" s="38" t="str">
        <f t="shared" si="64"/>
        <v xml:space="preserve"> </v>
      </c>
      <c r="T23" s="12" t="e">
        <f t="shared" si="65"/>
        <v>#VALUE!</v>
      </c>
      <c r="U23" s="5" t="str">
        <f t="shared" si="66"/>
        <v/>
      </c>
      <c r="V23" s="7"/>
      <c r="W23" s="5" t="str">
        <f t="shared" si="67"/>
        <v/>
      </c>
      <c r="X23" s="5">
        <f t="shared" si="68"/>
        <v>10</v>
      </c>
      <c r="Y23" s="7" t="str">
        <f t="shared" si="69"/>
        <v xml:space="preserve"> </v>
      </c>
      <c r="Z23" s="50" t="str">
        <f t="shared" si="70"/>
        <v/>
      </c>
      <c r="AA23" s="48" t="str">
        <f t="shared" si="71"/>
        <v xml:space="preserve"> </v>
      </c>
      <c r="AB23" s="50" t="str">
        <f t="shared" si="72"/>
        <v xml:space="preserve"> </v>
      </c>
      <c r="AC23" s="38" t="str">
        <f t="shared" si="73"/>
        <v xml:space="preserve"> </v>
      </c>
      <c r="AD23" s="44"/>
      <c r="AE23" s="38" t="str">
        <f t="shared" si="74"/>
        <v xml:space="preserve"> </v>
      </c>
      <c r="AF23" s="38" t="str">
        <f t="shared" si="75"/>
        <v xml:space="preserve"> </v>
      </c>
      <c r="AG23" s="38" t="str">
        <f t="shared" si="76"/>
        <v xml:space="preserve"> </v>
      </c>
      <c r="AH23" s="38" t="str">
        <f t="shared" si="77"/>
        <v xml:space="preserve"> </v>
      </c>
      <c r="AI23" s="38" t="str">
        <f t="shared" si="78"/>
        <v xml:space="preserve"> </v>
      </c>
      <c r="AJ23" s="38" t="str">
        <f t="shared" si="79"/>
        <v xml:space="preserve"> </v>
      </c>
      <c r="AK23" s="37" t="str">
        <f t="shared" si="80"/>
        <v xml:space="preserve"> </v>
      </c>
      <c r="AN23" s="10" t="str">
        <f t="shared" si="81"/>
        <v xml:space="preserve"> </v>
      </c>
      <c r="AO23" s="10" t="str">
        <f t="shared" si="31"/>
        <v xml:space="preserve"> </v>
      </c>
      <c r="AP23" s="13" t="str">
        <f t="shared" si="32"/>
        <v/>
      </c>
      <c r="AQ23" s="16" t="str">
        <f t="shared" si="33"/>
        <v xml:space="preserve"> </v>
      </c>
      <c r="AR23" s="19" t="str">
        <f t="shared" si="34"/>
        <v xml:space="preserve"> </v>
      </c>
      <c r="AS23" s="13" t="str">
        <f t="shared" si="35"/>
        <v xml:space="preserve"> </v>
      </c>
      <c r="AT23" s="13" t="str">
        <f t="shared" si="36"/>
        <v xml:space="preserve"> </v>
      </c>
      <c r="AU23" s="46" t="str">
        <f t="shared" si="46"/>
        <v xml:space="preserve"> </v>
      </c>
      <c r="AW23" s="46" t="str">
        <f t="shared" si="39"/>
        <v xml:space="preserve"> </v>
      </c>
      <c r="AX23" s="46" t="str">
        <f t="shared" si="48"/>
        <v xml:space="preserve"> </v>
      </c>
      <c r="AY23" s="10" t="str">
        <f t="shared" si="41"/>
        <v xml:space="preserve"> </v>
      </c>
      <c r="BA23" s="13" t="str">
        <f t="shared" si="42"/>
        <v xml:space="preserve"> </v>
      </c>
    </row>
    <row r="24" spans="1:57">
      <c r="A24" s="7" t="str">
        <f t="shared" si="50"/>
        <v/>
      </c>
      <c r="B24" s="7" t="str">
        <f t="shared" si="51"/>
        <v xml:space="preserve"> </v>
      </c>
      <c r="C24" s="5" t="str">
        <f t="shared" si="52"/>
        <v xml:space="preserve"> </v>
      </c>
      <c r="D24" s="5">
        <f t="shared" si="53"/>
        <v>2</v>
      </c>
      <c r="E24" s="7">
        <f t="shared" si="54"/>
        <v>6</v>
      </c>
      <c r="F24" s="7"/>
      <c r="G24" s="7" t="str">
        <f t="shared" si="55"/>
        <v xml:space="preserve"> </v>
      </c>
      <c r="H24" s="50" t="str">
        <f t="shared" si="56"/>
        <v/>
      </c>
      <c r="I24" s="48" t="str">
        <f t="shared" si="57"/>
        <v xml:space="preserve"> </v>
      </c>
      <c r="J24" s="50" t="str">
        <f t="shared" si="58"/>
        <v xml:space="preserve"> </v>
      </c>
      <c r="K24" s="44"/>
      <c r="L24" s="44"/>
      <c r="M24" s="44"/>
      <c r="N24" s="38" t="str">
        <f t="shared" si="59"/>
        <v xml:space="preserve"> </v>
      </c>
      <c r="O24" s="38" t="str">
        <f t="shared" si="60"/>
        <v xml:space="preserve"> </v>
      </c>
      <c r="P24" s="38" t="str">
        <f t="shared" si="61"/>
        <v xml:space="preserve"> </v>
      </c>
      <c r="Q24" s="38" t="str">
        <f t="shared" si="62"/>
        <v xml:space="preserve"> </v>
      </c>
      <c r="R24" s="37" t="str">
        <f t="shared" si="63"/>
        <v xml:space="preserve"> </v>
      </c>
      <c r="S24" s="38" t="str">
        <f t="shared" si="64"/>
        <v xml:space="preserve"> </v>
      </c>
      <c r="T24" s="12" t="e">
        <f t="shared" si="65"/>
        <v>#VALUE!</v>
      </c>
      <c r="U24" s="5" t="str">
        <f t="shared" si="66"/>
        <v/>
      </c>
      <c r="V24" s="7"/>
      <c r="W24" s="5" t="str">
        <f t="shared" si="67"/>
        <v/>
      </c>
      <c r="X24" s="5">
        <f t="shared" si="68"/>
        <v>12</v>
      </c>
      <c r="Y24" s="7" t="str">
        <f t="shared" si="69"/>
        <v xml:space="preserve"> </v>
      </c>
      <c r="Z24" s="50" t="str">
        <f t="shared" si="70"/>
        <v/>
      </c>
      <c r="AA24" s="48" t="str">
        <f t="shared" si="71"/>
        <v xml:space="preserve"> </v>
      </c>
      <c r="AB24" s="50" t="str">
        <f t="shared" si="72"/>
        <v xml:space="preserve"> </v>
      </c>
      <c r="AC24" s="38" t="str">
        <f t="shared" si="73"/>
        <v xml:space="preserve"> </v>
      </c>
      <c r="AD24" s="44"/>
      <c r="AE24" s="38" t="str">
        <f t="shared" si="74"/>
        <v xml:space="preserve"> </v>
      </c>
      <c r="AF24" s="38" t="str">
        <f t="shared" si="75"/>
        <v xml:space="preserve"> </v>
      </c>
      <c r="AG24" s="38" t="str">
        <f t="shared" si="76"/>
        <v xml:space="preserve"> </v>
      </c>
      <c r="AH24" s="38" t="str">
        <f t="shared" si="77"/>
        <v xml:space="preserve"> </v>
      </c>
      <c r="AI24" s="38" t="str">
        <f t="shared" si="78"/>
        <v xml:space="preserve"> </v>
      </c>
      <c r="AJ24" s="38" t="str">
        <f t="shared" si="79"/>
        <v xml:space="preserve"> </v>
      </c>
      <c r="AK24" s="37" t="str">
        <f t="shared" si="80"/>
        <v xml:space="preserve"> </v>
      </c>
      <c r="AN24" s="10" t="str">
        <f t="shared" si="81"/>
        <v xml:space="preserve"> </v>
      </c>
      <c r="AO24" s="10" t="str">
        <f t="shared" si="31"/>
        <v xml:space="preserve"> </v>
      </c>
      <c r="AP24" s="13" t="str">
        <f t="shared" si="32"/>
        <v/>
      </c>
      <c r="AQ24" s="16" t="str">
        <f t="shared" si="33"/>
        <v xml:space="preserve"> </v>
      </c>
      <c r="AR24" s="19" t="str">
        <f t="shared" si="34"/>
        <v xml:space="preserve"> </v>
      </c>
      <c r="AS24" s="13" t="str">
        <f t="shared" si="35"/>
        <v xml:space="preserve"> </v>
      </c>
      <c r="AT24" s="13" t="str">
        <f t="shared" si="36"/>
        <v xml:space="preserve"> </v>
      </c>
      <c r="AU24" s="46" t="str">
        <f t="shared" si="46"/>
        <v xml:space="preserve"> </v>
      </c>
      <c r="AW24" s="46" t="str">
        <f t="shared" si="39"/>
        <v xml:space="preserve"> </v>
      </c>
      <c r="AX24" s="46" t="str">
        <f t="shared" si="48"/>
        <v xml:space="preserve"> </v>
      </c>
      <c r="AY24" s="10" t="str">
        <f t="shared" si="41"/>
        <v xml:space="preserve"> </v>
      </c>
      <c r="BA24" s="13" t="str">
        <f t="shared" si="42"/>
        <v xml:space="preserve"> </v>
      </c>
    </row>
    <row r="25" spans="1:57">
      <c r="T25" s="12"/>
      <c r="AN25" s="10" t="str">
        <f t="shared" si="81"/>
        <v xml:space="preserve"> </v>
      </c>
      <c r="AO25" s="10" t="str">
        <f t="shared" si="31"/>
        <v xml:space="preserve"> </v>
      </c>
      <c r="AP25" s="13" t="str">
        <f t="shared" si="32"/>
        <v/>
      </c>
      <c r="AQ25" s="16" t="str">
        <f t="shared" si="33"/>
        <v xml:space="preserve"> </v>
      </c>
      <c r="AR25" s="19" t="str">
        <f t="shared" si="34"/>
        <v xml:space="preserve"> </v>
      </c>
      <c r="AS25" s="13" t="str">
        <f t="shared" si="35"/>
        <v xml:space="preserve"> </v>
      </c>
      <c r="AT25" s="13" t="str">
        <f t="shared" si="36"/>
        <v xml:space="preserve"> </v>
      </c>
      <c r="AU25" s="46" t="str">
        <f t="shared" si="46"/>
        <v xml:space="preserve"> </v>
      </c>
      <c r="AW25" s="46" t="str">
        <f t="shared" si="39"/>
        <v xml:space="preserve"> </v>
      </c>
      <c r="AX25" s="46" t="str">
        <f t="shared" si="48"/>
        <v xml:space="preserve"> </v>
      </c>
      <c r="AY25" s="10" t="str">
        <f t="shared" si="41"/>
        <v xml:space="preserve"> </v>
      </c>
      <c r="BA25" s="13" t="str">
        <f t="shared" si="42"/>
        <v xml:space="preserve"> </v>
      </c>
    </row>
    <row r="26" spans="1:57" ht="17.25" customHeight="1">
      <c r="A26" s="33">
        <v>3</v>
      </c>
      <c r="B26" s="33"/>
      <c r="C26" s="33"/>
      <c r="D26" s="33"/>
      <c r="E26" s="33"/>
      <c r="G26" s="36" t="e">
        <f>IF(ISBLANK(A26)," ",VLOOKUP(A26,beg,2,FALSE))</f>
        <v>#NAME?</v>
      </c>
      <c r="H26" s="3" t="e">
        <f>IF(ISBLANK(A26)," ",CONCATENATE(G26," ",$E$4))</f>
        <v>#NAME?</v>
      </c>
      <c r="I26" s="10"/>
      <c r="AN26" s="10" t="str">
        <f t="shared" si="81"/>
        <v xml:space="preserve"> </v>
      </c>
      <c r="AO26" s="10" t="str">
        <f t="shared" si="31"/>
        <v xml:space="preserve"> </v>
      </c>
      <c r="AP26" s="13" t="str">
        <f t="shared" si="32"/>
        <v/>
      </c>
      <c r="AQ26" s="16" t="str">
        <f t="shared" si="33"/>
        <v xml:space="preserve"> </v>
      </c>
      <c r="AR26" s="19" t="str">
        <f t="shared" si="34"/>
        <v xml:space="preserve"> </v>
      </c>
      <c r="AS26" s="13" t="str">
        <f t="shared" si="35"/>
        <v xml:space="preserve"> </v>
      </c>
      <c r="AT26" s="13" t="str">
        <f t="shared" si="36"/>
        <v xml:space="preserve"> </v>
      </c>
      <c r="AU26" s="46" t="str">
        <f t="shared" si="46"/>
        <v xml:space="preserve"> </v>
      </c>
      <c r="AW26" s="46" t="str">
        <f t="shared" si="39"/>
        <v xml:space="preserve"> </v>
      </c>
      <c r="AX26" s="46" t="str">
        <f t="shared" si="48"/>
        <v xml:space="preserve"> </v>
      </c>
      <c r="AY26" s="10" t="str">
        <f t="shared" si="41"/>
        <v xml:space="preserve"> </v>
      </c>
      <c r="BA26" s="13" t="str">
        <f t="shared" si="42"/>
        <v xml:space="preserve"> </v>
      </c>
    </row>
    <row r="27" spans="1:57" ht="15.75" customHeight="1">
      <c r="A27" s="33"/>
      <c r="B27" s="33"/>
      <c r="C27" s="33"/>
      <c r="D27" s="33"/>
      <c r="E27" s="19" t="str">
        <f>$A$7</f>
        <v>Startas:</v>
      </c>
      <c r="F27" s="52" t="e">
        <f>IF(ISBLANK($A$1)," ",SUM(F17+$A$5))</f>
        <v>#NAME?</v>
      </c>
      <c r="I27" s="10"/>
      <c r="AN27" s="10" t="str">
        <f t="shared" si="81"/>
        <v xml:space="preserve"> </v>
      </c>
      <c r="AO27" s="10" t="str">
        <f t="shared" si="31"/>
        <v xml:space="preserve"> </v>
      </c>
      <c r="AP27" s="13" t="str">
        <f t="shared" si="32"/>
        <v/>
      </c>
      <c r="AQ27" s="16" t="str">
        <f t="shared" si="33"/>
        <v xml:space="preserve"> </v>
      </c>
      <c r="AR27" s="19" t="str">
        <f t="shared" si="34"/>
        <v xml:space="preserve"> </v>
      </c>
      <c r="AS27" s="13" t="str">
        <f t="shared" si="35"/>
        <v xml:space="preserve"> </v>
      </c>
      <c r="AT27" s="13" t="str">
        <f t="shared" si="36"/>
        <v xml:space="preserve"> </v>
      </c>
      <c r="AU27" s="46" t="str">
        <f t="shared" si="46"/>
        <v xml:space="preserve"> </v>
      </c>
      <c r="AW27" s="46" t="str">
        <f t="shared" si="39"/>
        <v xml:space="preserve"> </v>
      </c>
      <c r="AX27" s="46" t="str">
        <f t="shared" si="48"/>
        <v xml:space="preserve"> </v>
      </c>
      <c r="AY27" s="10" t="str">
        <f t="shared" si="41"/>
        <v xml:space="preserve"> </v>
      </c>
      <c r="BA27" s="13" t="str">
        <f t="shared" si="42"/>
        <v xml:space="preserve"> </v>
      </c>
    </row>
    <row r="28" spans="1:57">
      <c r="A28" s="35" t="str">
        <f t="shared" ref="A28:S28" si="82">A8</f>
        <v>Vieta</v>
      </c>
      <c r="B28" s="35" t="str">
        <f t="shared" si="82"/>
        <v>Vt viso</v>
      </c>
      <c r="C28" s="35" t="str">
        <f t="shared" si="82"/>
        <v>bėg/vt</v>
      </c>
      <c r="D28" s="35" t="str">
        <f t="shared" si="82"/>
        <v>beg</v>
      </c>
      <c r="E28" s="57" t="str">
        <f t="shared" si="82"/>
        <v>Takas</v>
      </c>
      <c r="F28" s="57" t="str">
        <f t="shared" si="82"/>
        <v>St Nr</v>
      </c>
      <c r="G28" s="35" t="str">
        <f t="shared" si="82"/>
        <v>ID</v>
      </c>
      <c r="H28" s="58" t="str">
        <f t="shared" si="82"/>
        <v>Dalyvis</v>
      </c>
      <c r="I28" s="43" t="str">
        <f t="shared" si="82"/>
        <v>Gim. data</v>
      </c>
      <c r="J28" s="58" t="str">
        <f t="shared" si="82"/>
        <v>Komanda</v>
      </c>
      <c r="K28" s="57" t="str">
        <f t="shared" si="82"/>
        <v>Rez</v>
      </c>
      <c r="L28" s="35" t="str">
        <f t="shared" si="82"/>
        <v>SB</v>
      </c>
      <c r="M28" s="35" t="str">
        <f t="shared" si="82"/>
        <v>PB</v>
      </c>
      <c r="N28" s="39">
        <f t="shared" si="82"/>
        <v>0</v>
      </c>
      <c r="O28" s="39">
        <f t="shared" si="82"/>
        <v>0</v>
      </c>
      <c r="P28" s="39">
        <f t="shared" si="82"/>
        <v>0</v>
      </c>
      <c r="Q28" s="39">
        <f t="shared" si="82"/>
        <v>0</v>
      </c>
      <c r="R28" s="35" t="str">
        <f t="shared" si="82"/>
        <v>SB/PB</v>
      </c>
      <c r="S28" s="35" t="str">
        <f t="shared" si="82"/>
        <v>fin</v>
      </c>
      <c r="AN28" s="10" t="str">
        <f t="shared" si="81"/>
        <v xml:space="preserve"> </v>
      </c>
      <c r="AO28" s="10" t="str">
        <f t="shared" si="31"/>
        <v xml:space="preserve"> </v>
      </c>
      <c r="AP28" s="13" t="str">
        <f t="shared" si="32"/>
        <v/>
      </c>
      <c r="AQ28" s="16" t="str">
        <f t="shared" si="33"/>
        <v xml:space="preserve"> </v>
      </c>
      <c r="AR28" s="19" t="str">
        <f t="shared" si="34"/>
        <v xml:space="preserve"> </v>
      </c>
      <c r="AS28" s="13" t="str">
        <f t="shared" si="35"/>
        <v xml:space="preserve"> </v>
      </c>
      <c r="AT28" s="13" t="str">
        <f t="shared" si="36"/>
        <v xml:space="preserve"> </v>
      </c>
      <c r="AU28" s="46" t="str">
        <f t="shared" si="46"/>
        <v xml:space="preserve"> </v>
      </c>
      <c r="AW28" s="46" t="str">
        <f t="shared" si="39"/>
        <v xml:space="preserve"> </v>
      </c>
      <c r="AX28" s="46" t="str">
        <f t="shared" si="48"/>
        <v xml:space="preserve"> </v>
      </c>
      <c r="AY28" s="10" t="str">
        <f t="shared" si="41"/>
        <v xml:space="preserve"> </v>
      </c>
      <c r="BA28" s="13" t="str">
        <f t="shared" si="42"/>
        <v xml:space="preserve"> </v>
      </c>
    </row>
    <row r="29" spans="1:57">
      <c r="A29" s="5" t="str">
        <f t="shared" ref="A29:A34" si="83">IF(ISBLANK(K29),"",RANK(K29,$K$29:$K$34,1))</f>
        <v/>
      </c>
      <c r="B29" s="5" t="str">
        <f t="shared" ref="B29:B34" si="84">IF(ISBLANK(K29)," ",RANK(K29,$K$9:$K$89,1))</f>
        <v xml:space="preserve"> </v>
      </c>
      <c r="C29" s="5" t="str">
        <f t="shared" ref="C29:C34" si="85">IF(ISBLANK(K29)," ",CONCATENATE(D29,"/",A29))</f>
        <v xml:space="preserve"> </v>
      </c>
      <c r="D29" s="5">
        <f t="shared" ref="D29:D34" si="86">$A$26</f>
        <v>3</v>
      </c>
      <c r="E29" s="5">
        <f t="shared" ref="E29:E34" si="87">E9</f>
        <v>1</v>
      </c>
      <c r="F29" s="5"/>
      <c r="G29" s="5" t="str">
        <f t="shared" ref="G29:G34" si="88">IF(ISBLANK(F29)," ",CONCATENATE($E$3,F29))</f>
        <v xml:space="preserve"> </v>
      </c>
      <c r="H29" s="47" t="str">
        <f t="shared" ref="H29:H34" si="89">IF(ISBLANK(F29),"",VLOOKUP(G29,id,2,FALSE))</f>
        <v/>
      </c>
      <c r="I29" s="45" t="str">
        <f t="shared" ref="I29:I34" si="90">IF(ISBLANK(F29)," ",VLOOKUP(G29,id,3,FALSE))</f>
        <v xml:space="preserve"> </v>
      </c>
      <c r="J29" s="47" t="str">
        <f t="shared" ref="J29:J34" si="91">IF(ISBLANK(F29)," ",VLOOKUP(G29,id,4,FALSE))</f>
        <v xml:space="preserve"> </v>
      </c>
      <c r="K29" s="38"/>
      <c r="L29" s="38"/>
      <c r="M29" s="38"/>
      <c r="N29" s="38" t="str">
        <f t="shared" ref="N29:N34" si="92">IF(ISBLANK(K29)," ",IF(K29=L29,"="," "))</f>
        <v xml:space="preserve"> </v>
      </c>
      <c r="O29" s="38" t="str">
        <f t="shared" ref="O29:O34" si="93">IF(ISBLANK(K29)," ",IF(K29&lt;=L29,"SB"," "))</f>
        <v xml:space="preserve"> </v>
      </c>
      <c r="P29" s="38" t="str">
        <f t="shared" ref="P29:P34" si="94">IF(ISBLANK(K29)," ",IF(K29=M29,"="," "))</f>
        <v xml:space="preserve"> </v>
      </c>
      <c r="Q29" s="38" t="str">
        <f t="shared" ref="Q29:Q34" si="95">IF(ISBLANK(K29)," ",IF(K29&lt;=M29,"PB"," "))</f>
        <v xml:space="preserve"> </v>
      </c>
      <c r="R29" s="37" t="str">
        <f t="shared" ref="R29:R34" si="96">IF(ISBLANK(K29)," ",CONCATENATE(N29,O29,P29,Q29))</f>
        <v xml:space="preserve"> </v>
      </c>
      <c r="S29" s="38" t="str">
        <f t="shared" ref="S29:S34" si="97">IF(B29&lt;=6,"Fin A",IF(B29&lt;13,"Fin B"," "))</f>
        <v xml:space="preserve"> </v>
      </c>
      <c r="AN29" s="10" t="str">
        <f t="shared" si="81"/>
        <v xml:space="preserve"> </v>
      </c>
      <c r="AO29" s="10" t="str">
        <f t="shared" si="31"/>
        <v xml:space="preserve"> </v>
      </c>
      <c r="AP29" s="13" t="str">
        <f t="shared" si="32"/>
        <v/>
      </c>
      <c r="AQ29" s="16" t="str">
        <f t="shared" si="33"/>
        <v xml:space="preserve"> </v>
      </c>
      <c r="AR29" s="19" t="str">
        <f t="shared" si="34"/>
        <v xml:space="preserve"> </v>
      </c>
      <c r="AS29" s="13" t="str">
        <f t="shared" si="35"/>
        <v xml:space="preserve"> </v>
      </c>
      <c r="AT29" s="13" t="str">
        <f t="shared" si="36"/>
        <v xml:space="preserve"> </v>
      </c>
      <c r="AU29" s="46" t="str">
        <f t="shared" si="46"/>
        <v xml:space="preserve"> </v>
      </c>
      <c r="AW29" s="46" t="str">
        <f t="shared" si="39"/>
        <v xml:space="preserve"> </v>
      </c>
      <c r="AX29" s="46" t="str">
        <f t="shared" si="48"/>
        <v xml:space="preserve"> </v>
      </c>
      <c r="AY29" s="10" t="str">
        <f t="shared" si="41"/>
        <v xml:space="preserve"> </v>
      </c>
      <c r="BA29" s="13" t="str">
        <f t="shared" si="42"/>
        <v xml:space="preserve"> </v>
      </c>
    </row>
    <row r="30" spans="1:57">
      <c r="A30" s="7" t="str">
        <f t="shared" si="83"/>
        <v/>
      </c>
      <c r="B30" s="7" t="str">
        <f t="shared" si="84"/>
        <v xml:space="preserve"> </v>
      </c>
      <c r="C30" s="5" t="str">
        <f t="shared" si="85"/>
        <v xml:space="preserve"> </v>
      </c>
      <c r="D30" s="5">
        <f t="shared" si="86"/>
        <v>3</v>
      </c>
      <c r="E30" s="7">
        <f t="shared" si="87"/>
        <v>2</v>
      </c>
      <c r="F30" s="7"/>
      <c r="G30" s="7" t="str">
        <f t="shared" si="88"/>
        <v xml:space="preserve"> </v>
      </c>
      <c r="H30" s="50" t="str">
        <f t="shared" si="89"/>
        <v/>
      </c>
      <c r="I30" s="48" t="str">
        <f t="shared" si="90"/>
        <v xml:space="preserve"> </v>
      </c>
      <c r="J30" s="50" t="str">
        <f t="shared" si="91"/>
        <v xml:space="preserve"> </v>
      </c>
      <c r="K30" s="44"/>
      <c r="L30" s="44"/>
      <c r="M30" s="44"/>
      <c r="N30" s="38" t="str">
        <f t="shared" si="92"/>
        <v xml:space="preserve"> </v>
      </c>
      <c r="O30" s="38" t="str">
        <f t="shared" si="93"/>
        <v xml:space="preserve"> </v>
      </c>
      <c r="P30" s="38" t="str">
        <f t="shared" si="94"/>
        <v xml:space="preserve"> </v>
      </c>
      <c r="Q30" s="38" t="str">
        <f t="shared" si="95"/>
        <v xml:space="preserve"> </v>
      </c>
      <c r="R30" s="37" t="str">
        <f t="shared" si="96"/>
        <v xml:space="preserve"> </v>
      </c>
      <c r="S30" s="38" t="str">
        <f t="shared" si="97"/>
        <v xml:space="preserve"> </v>
      </c>
      <c r="AN30" s="10" t="str">
        <f t="shared" si="81"/>
        <v xml:space="preserve"> </v>
      </c>
      <c r="AO30" s="10" t="str">
        <f t="shared" si="31"/>
        <v xml:space="preserve"> </v>
      </c>
      <c r="AP30" s="13" t="str">
        <f t="shared" si="32"/>
        <v/>
      </c>
      <c r="AQ30" s="16" t="str">
        <f t="shared" si="33"/>
        <v xml:space="preserve"> </v>
      </c>
      <c r="AR30" s="19" t="str">
        <f t="shared" si="34"/>
        <v xml:space="preserve"> </v>
      </c>
      <c r="AS30" s="13" t="str">
        <f t="shared" si="35"/>
        <v xml:space="preserve"> </v>
      </c>
      <c r="AT30" s="13" t="str">
        <f t="shared" si="36"/>
        <v xml:space="preserve"> </v>
      </c>
      <c r="AU30" s="46" t="str">
        <f t="shared" si="46"/>
        <v xml:space="preserve"> </v>
      </c>
      <c r="AW30" s="46" t="str">
        <f t="shared" si="39"/>
        <v xml:space="preserve"> </v>
      </c>
      <c r="AX30" s="46" t="str">
        <f t="shared" si="48"/>
        <v xml:space="preserve"> </v>
      </c>
      <c r="AY30" s="10" t="str">
        <f t="shared" si="41"/>
        <v xml:space="preserve"> </v>
      </c>
      <c r="BA30" s="13" t="str">
        <f t="shared" si="42"/>
        <v xml:space="preserve"> </v>
      </c>
    </row>
    <row r="31" spans="1:57">
      <c r="A31" s="7" t="str">
        <f t="shared" si="83"/>
        <v/>
      </c>
      <c r="B31" s="7" t="str">
        <f t="shared" si="84"/>
        <v xml:space="preserve"> </v>
      </c>
      <c r="C31" s="5" t="str">
        <f t="shared" si="85"/>
        <v xml:space="preserve"> </v>
      </c>
      <c r="D31" s="5">
        <f t="shared" si="86"/>
        <v>3</v>
      </c>
      <c r="E31" s="7">
        <f t="shared" si="87"/>
        <v>3</v>
      </c>
      <c r="F31" s="7"/>
      <c r="G31" s="7" t="str">
        <f t="shared" si="88"/>
        <v xml:space="preserve"> </v>
      </c>
      <c r="H31" s="50" t="str">
        <f t="shared" si="89"/>
        <v/>
      </c>
      <c r="I31" s="48" t="str">
        <f t="shared" si="90"/>
        <v xml:space="preserve"> </v>
      </c>
      <c r="J31" s="50" t="str">
        <f t="shared" si="91"/>
        <v xml:space="preserve"> </v>
      </c>
      <c r="K31" s="44"/>
      <c r="L31" s="44"/>
      <c r="M31" s="44"/>
      <c r="N31" s="38" t="str">
        <f t="shared" si="92"/>
        <v xml:space="preserve"> </v>
      </c>
      <c r="O31" s="38" t="str">
        <f t="shared" si="93"/>
        <v xml:space="preserve"> </v>
      </c>
      <c r="P31" s="38" t="str">
        <f t="shared" si="94"/>
        <v xml:space="preserve"> </v>
      </c>
      <c r="Q31" s="38" t="str">
        <f t="shared" si="95"/>
        <v xml:space="preserve"> </v>
      </c>
      <c r="R31" s="37" t="str">
        <f t="shared" si="96"/>
        <v xml:space="preserve"> </v>
      </c>
      <c r="S31" s="38" t="str">
        <f t="shared" si="97"/>
        <v xml:space="preserve"> </v>
      </c>
      <c r="AN31" s="10" t="str">
        <f t="shared" si="81"/>
        <v xml:space="preserve"> </v>
      </c>
      <c r="AO31" s="10" t="str">
        <f t="shared" si="31"/>
        <v xml:space="preserve"> </v>
      </c>
      <c r="AP31" s="13" t="str">
        <f t="shared" si="32"/>
        <v/>
      </c>
      <c r="AQ31" s="16" t="str">
        <f t="shared" si="33"/>
        <v xml:space="preserve"> </v>
      </c>
      <c r="AR31" s="19" t="str">
        <f t="shared" si="34"/>
        <v xml:space="preserve"> </v>
      </c>
      <c r="AS31" s="13" t="str">
        <f t="shared" si="35"/>
        <v xml:space="preserve"> </v>
      </c>
      <c r="AT31" s="13" t="str">
        <f t="shared" si="36"/>
        <v xml:space="preserve"> </v>
      </c>
      <c r="AU31" s="46" t="str">
        <f t="shared" si="46"/>
        <v xml:space="preserve"> </v>
      </c>
      <c r="AW31" s="46" t="str">
        <f t="shared" si="39"/>
        <v xml:space="preserve"> </v>
      </c>
      <c r="AX31" s="46" t="str">
        <f t="shared" si="48"/>
        <v xml:space="preserve"> </v>
      </c>
      <c r="AY31" s="10" t="str">
        <f t="shared" si="41"/>
        <v xml:space="preserve"> </v>
      </c>
      <c r="BA31" s="13" t="str">
        <f t="shared" si="42"/>
        <v xml:space="preserve"> </v>
      </c>
    </row>
    <row r="32" spans="1:57">
      <c r="A32" s="7" t="str">
        <f t="shared" si="83"/>
        <v/>
      </c>
      <c r="B32" s="7" t="str">
        <f t="shared" si="84"/>
        <v xml:space="preserve"> </v>
      </c>
      <c r="C32" s="5" t="str">
        <f t="shared" si="85"/>
        <v xml:space="preserve"> </v>
      </c>
      <c r="D32" s="5">
        <f t="shared" si="86"/>
        <v>3</v>
      </c>
      <c r="E32" s="7">
        <f t="shared" si="87"/>
        <v>4</v>
      </c>
      <c r="F32" s="7"/>
      <c r="G32" s="7" t="str">
        <f t="shared" si="88"/>
        <v xml:space="preserve"> </v>
      </c>
      <c r="H32" s="50" t="str">
        <f t="shared" si="89"/>
        <v/>
      </c>
      <c r="I32" s="48" t="str">
        <f t="shared" si="90"/>
        <v xml:space="preserve"> </v>
      </c>
      <c r="J32" s="50" t="str">
        <f t="shared" si="91"/>
        <v xml:space="preserve"> </v>
      </c>
      <c r="K32" s="44"/>
      <c r="L32" s="44"/>
      <c r="M32" s="44"/>
      <c r="N32" s="38" t="str">
        <f t="shared" si="92"/>
        <v xml:space="preserve"> </v>
      </c>
      <c r="O32" s="38" t="str">
        <f t="shared" si="93"/>
        <v xml:space="preserve"> </v>
      </c>
      <c r="P32" s="38" t="str">
        <f t="shared" si="94"/>
        <v xml:space="preserve"> </v>
      </c>
      <c r="Q32" s="38" t="str">
        <f t="shared" si="95"/>
        <v xml:space="preserve"> </v>
      </c>
      <c r="R32" s="37" t="str">
        <f t="shared" si="96"/>
        <v xml:space="preserve"> </v>
      </c>
      <c r="S32" s="38" t="str">
        <f t="shared" si="97"/>
        <v xml:space="preserve"> </v>
      </c>
      <c r="AN32" s="10" t="str">
        <f t="shared" si="81"/>
        <v xml:space="preserve"> </v>
      </c>
      <c r="AO32" s="10" t="str">
        <f t="shared" si="31"/>
        <v xml:space="preserve"> </v>
      </c>
      <c r="AP32" s="13" t="str">
        <f t="shared" si="32"/>
        <v/>
      </c>
      <c r="AQ32" s="16" t="str">
        <f t="shared" si="33"/>
        <v xml:space="preserve"> </v>
      </c>
      <c r="AR32" s="19" t="str">
        <f t="shared" si="34"/>
        <v xml:space="preserve"> </v>
      </c>
      <c r="AS32" s="13" t="str">
        <f t="shared" si="35"/>
        <v xml:space="preserve"> </v>
      </c>
      <c r="AT32" s="13" t="str">
        <f t="shared" si="36"/>
        <v xml:space="preserve"> </v>
      </c>
      <c r="AU32" s="46" t="str">
        <f t="shared" si="46"/>
        <v xml:space="preserve"> </v>
      </c>
      <c r="AW32" s="46" t="str">
        <f t="shared" si="39"/>
        <v xml:space="preserve"> </v>
      </c>
      <c r="AX32" s="46" t="str">
        <f t="shared" si="48"/>
        <v xml:space="preserve"> </v>
      </c>
      <c r="AY32" s="10" t="str">
        <f t="shared" si="41"/>
        <v xml:space="preserve"> </v>
      </c>
      <c r="BA32" s="13" t="str">
        <f t="shared" si="42"/>
        <v xml:space="preserve"> </v>
      </c>
    </row>
    <row r="33" spans="1:53">
      <c r="A33" s="7" t="str">
        <f t="shared" si="83"/>
        <v/>
      </c>
      <c r="B33" s="7" t="str">
        <f t="shared" si="84"/>
        <v xml:space="preserve"> </v>
      </c>
      <c r="C33" s="5" t="str">
        <f t="shared" si="85"/>
        <v xml:space="preserve"> </v>
      </c>
      <c r="D33" s="5">
        <f t="shared" si="86"/>
        <v>3</v>
      </c>
      <c r="E33" s="7">
        <f t="shared" si="87"/>
        <v>5</v>
      </c>
      <c r="F33" s="7"/>
      <c r="G33" s="7" t="str">
        <f t="shared" si="88"/>
        <v xml:space="preserve"> </v>
      </c>
      <c r="H33" s="50" t="str">
        <f t="shared" si="89"/>
        <v/>
      </c>
      <c r="I33" s="48" t="str">
        <f t="shared" si="90"/>
        <v xml:space="preserve"> </v>
      </c>
      <c r="J33" s="50" t="str">
        <f t="shared" si="91"/>
        <v xml:space="preserve"> </v>
      </c>
      <c r="K33" s="44"/>
      <c r="L33" s="44"/>
      <c r="M33" s="44"/>
      <c r="N33" s="38" t="str">
        <f t="shared" si="92"/>
        <v xml:space="preserve"> </v>
      </c>
      <c r="O33" s="38" t="str">
        <f t="shared" si="93"/>
        <v xml:space="preserve"> </v>
      </c>
      <c r="P33" s="38" t="str">
        <f t="shared" si="94"/>
        <v xml:space="preserve"> </v>
      </c>
      <c r="Q33" s="38" t="str">
        <f t="shared" si="95"/>
        <v xml:space="preserve"> </v>
      </c>
      <c r="R33" s="37" t="str">
        <f t="shared" si="96"/>
        <v xml:space="preserve"> </v>
      </c>
      <c r="S33" s="38" t="str">
        <f t="shared" si="97"/>
        <v xml:space="preserve"> </v>
      </c>
      <c r="AN33" s="10" t="str">
        <f t="shared" si="81"/>
        <v xml:space="preserve"> </v>
      </c>
      <c r="AO33" s="10" t="str">
        <f t="shared" si="31"/>
        <v xml:space="preserve"> </v>
      </c>
      <c r="AP33" s="13" t="str">
        <f t="shared" si="32"/>
        <v/>
      </c>
      <c r="AQ33" s="16" t="str">
        <f t="shared" si="33"/>
        <v xml:space="preserve"> </v>
      </c>
      <c r="AR33" s="19" t="str">
        <f t="shared" si="34"/>
        <v xml:space="preserve"> </v>
      </c>
      <c r="AS33" s="13" t="str">
        <f t="shared" si="35"/>
        <v xml:space="preserve"> </v>
      </c>
      <c r="AT33" s="13" t="str">
        <f t="shared" si="36"/>
        <v xml:space="preserve"> </v>
      </c>
      <c r="AU33" s="46" t="str">
        <f t="shared" si="46"/>
        <v xml:space="preserve"> </v>
      </c>
      <c r="AW33" s="46" t="str">
        <f t="shared" si="39"/>
        <v xml:space="preserve"> </v>
      </c>
      <c r="AX33" s="46" t="str">
        <f t="shared" si="48"/>
        <v xml:space="preserve"> </v>
      </c>
      <c r="AY33" s="10" t="str">
        <f t="shared" si="41"/>
        <v xml:space="preserve"> </v>
      </c>
      <c r="BA33" s="13" t="str">
        <f t="shared" si="42"/>
        <v xml:space="preserve"> </v>
      </c>
    </row>
    <row r="34" spans="1:53">
      <c r="A34" s="7" t="str">
        <f t="shared" si="83"/>
        <v/>
      </c>
      <c r="B34" s="7" t="str">
        <f t="shared" si="84"/>
        <v xml:space="preserve"> </v>
      </c>
      <c r="C34" s="5" t="str">
        <f t="shared" si="85"/>
        <v xml:space="preserve"> </v>
      </c>
      <c r="D34" s="5">
        <f t="shared" si="86"/>
        <v>3</v>
      </c>
      <c r="E34" s="7">
        <f t="shared" si="87"/>
        <v>6</v>
      </c>
      <c r="F34" s="7"/>
      <c r="G34" s="7" t="str">
        <f t="shared" si="88"/>
        <v xml:space="preserve"> </v>
      </c>
      <c r="H34" s="50" t="str">
        <f t="shared" si="89"/>
        <v/>
      </c>
      <c r="I34" s="48" t="str">
        <f t="shared" si="90"/>
        <v xml:space="preserve"> </v>
      </c>
      <c r="J34" s="50" t="str">
        <f t="shared" si="91"/>
        <v xml:space="preserve"> </v>
      </c>
      <c r="K34" s="44"/>
      <c r="L34" s="44"/>
      <c r="M34" s="44"/>
      <c r="N34" s="38" t="str">
        <f t="shared" si="92"/>
        <v xml:space="preserve"> </v>
      </c>
      <c r="O34" s="38" t="str">
        <f t="shared" si="93"/>
        <v xml:space="preserve"> </v>
      </c>
      <c r="P34" s="38" t="str">
        <f t="shared" si="94"/>
        <v xml:space="preserve"> </v>
      </c>
      <c r="Q34" s="38" t="str">
        <f t="shared" si="95"/>
        <v xml:space="preserve"> </v>
      </c>
      <c r="R34" s="37" t="str">
        <f t="shared" si="96"/>
        <v xml:space="preserve"> </v>
      </c>
      <c r="S34" s="38" t="str">
        <f t="shared" si="97"/>
        <v xml:space="preserve"> </v>
      </c>
      <c r="AN34" s="10" t="str">
        <f t="shared" si="81"/>
        <v xml:space="preserve"> </v>
      </c>
      <c r="AO34" s="10" t="str">
        <f t="shared" si="31"/>
        <v xml:space="preserve"> </v>
      </c>
      <c r="AP34" s="13" t="str">
        <f t="shared" si="32"/>
        <v/>
      </c>
      <c r="AQ34" s="16" t="str">
        <f t="shared" si="33"/>
        <v xml:space="preserve"> </v>
      </c>
      <c r="AR34" s="19" t="str">
        <f t="shared" si="34"/>
        <v xml:space="preserve"> </v>
      </c>
      <c r="AS34" s="13" t="str">
        <f t="shared" si="35"/>
        <v xml:space="preserve"> </v>
      </c>
      <c r="AT34" s="13" t="str">
        <f t="shared" si="36"/>
        <v xml:space="preserve"> </v>
      </c>
      <c r="AU34" s="46" t="str">
        <f t="shared" si="46"/>
        <v xml:space="preserve"> </v>
      </c>
      <c r="AW34" s="46" t="str">
        <f t="shared" si="39"/>
        <v xml:space="preserve"> </v>
      </c>
      <c r="AX34" s="46" t="str">
        <f t="shared" si="48"/>
        <v xml:space="preserve"> </v>
      </c>
      <c r="AY34" s="10" t="str">
        <f t="shared" si="41"/>
        <v xml:space="preserve"> </v>
      </c>
      <c r="BA34" s="13" t="str">
        <f t="shared" si="42"/>
        <v xml:space="preserve"> </v>
      </c>
    </row>
    <row r="35" spans="1:53">
      <c r="AN35" s="10" t="str">
        <f t="shared" si="81"/>
        <v xml:space="preserve"> </v>
      </c>
      <c r="AO35" s="10" t="str">
        <f t="shared" si="31"/>
        <v xml:space="preserve"> </v>
      </c>
      <c r="AP35" s="13" t="str">
        <f t="shared" si="32"/>
        <v/>
      </c>
      <c r="AQ35" s="16" t="str">
        <f t="shared" si="33"/>
        <v xml:space="preserve"> </v>
      </c>
      <c r="AR35" s="19" t="str">
        <f t="shared" si="34"/>
        <v xml:space="preserve"> </v>
      </c>
      <c r="AS35" s="13" t="str">
        <f t="shared" si="35"/>
        <v xml:space="preserve"> </v>
      </c>
      <c r="AT35" s="13" t="str">
        <f t="shared" si="36"/>
        <v xml:space="preserve"> </v>
      </c>
      <c r="AU35" s="46" t="str">
        <f t="shared" si="46"/>
        <v xml:space="preserve"> </v>
      </c>
      <c r="AW35" s="46" t="str">
        <f t="shared" si="39"/>
        <v xml:space="preserve"> </v>
      </c>
      <c r="AX35" s="46" t="str">
        <f t="shared" si="48"/>
        <v xml:space="preserve"> </v>
      </c>
      <c r="AY35" s="10" t="str">
        <f t="shared" si="41"/>
        <v xml:space="preserve"> </v>
      </c>
      <c r="BA35" s="13" t="str">
        <f t="shared" si="42"/>
        <v xml:space="preserve"> </v>
      </c>
    </row>
    <row r="36" spans="1:53" ht="17.25" customHeight="1">
      <c r="A36" s="33">
        <v>4</v>
      </c>
      <c r="B36" s="33"/>
      <c r="C36" s="33"/>
      <c r="D36" s="33"/>
      <c r="E36" s="33"/>
      <c r="G36" s="36" t="e">
        <f>IF(ISBLANK(A36)," ",VLOOKUP(A36,beg,2,FALSE))</f>
        <v>#NAME?</v>
      </c>
      <c r="H36" s="3" t="e">
        <f>IF(ISBLANK(A36)," ",CONCATENATE(G36," ",$E$4))</f>
        <v>#NAME?</v>
      </c>
      <c r="I36" s="10"/>
      <c r="AN36" s="10" t="str">
        <f t="shared" si="81"/>
        <v xml:space="preserve"> </v>
      </c>
      <c r="AO36" s="10" t="str">
        <f t="shared" si="31"/>
        <v xml:space="preserve"> </v>
      </c>
      <c r="AP36" s="13" t="str">
        <f t="shared" si="32"/>
        <v/>
      </c>
      <c r="AQ36" s="16" t="str">
        <f t="shared" si="33"/>
        <v xml:space="preserve"> </v>
      </c>
      <c r="AR36" s="19" t="str">
        <f t="shared" si="34"/>
        <v xml:space="preserve"> </v>
      </c>
      <c r="AS36" s="13" t="str">
        <f t="shared" si="35"/>
        <v xml:space="preserve"> </v>
      </c>
      <c r="AT36" s="13" t="str">
        <f t="shared" si="36"/>
        <v xml:space="preserve"> </v>
      </c>
      <c r="AU36" s="46" t="str">
        <f t="shared" si="46"/>
        <v xml:space="preserve"> </v>
      </c>
      <c r="AW36" s="46" t="str">
        <f t="shared" si="39"/>
        <v xml:space="preserve"> </v>
      </c>
      <c r="AX36" s="46" t="str">
        <f t="shared" si="48"/>
        <v xml:space="preserve"> </v>
      </c>
      <c r="AY36" s="10" t="str">
        <f t="shared" si="41"/>
        <v xml:space="preserve"> </v>
      </c>
      <c r="BA36" s="13" t="str">
        <f t="shared" si="42"/>
        <v xml:space="preserve"> </v>
      </c>
    </row>
    <row r="37" spans="1:53" ht="15.75" customHeight="1">
      <c r="A37" s="33"/>
      <c r="B37" s="33"/>
      <c r="C37" s="33"/>
      <c r="D37" s="33"/>
      <c r="E37" s="19" t="str">
        <f>$A$7</f>
        <v>Startas:</v>
      </c>
      <c r="F37" s="52" t="e">
        <f>IF(ISBLANK($A$1)," ",SUM(F27+$A$5))</f>
        <v>#NAME?</v>
      </c>
      <c r="I37" s="10"/>
      <c r="AN37" s="10" t="str">
        <f t="shared" si="81"/>
        <v xml:space="preserve"> </v>
      </c>
      <c r="AO37" s="10" t="str">
        <f t="shared" si="31"/>
        <v xml:space="preserve"> </v>
      </c>
      <c r="AP37" s="13" t="str">
        <f t="shared" si="32"/>
        <v/>
      </c>
      <c r="AQ37" s="16" t="str">
        <f t="shared" si="33"/>
        <v xml:space="preserve"> </v>
      </c>
      <c r="AR37" s="19" t="str">
        <f t="shared" si="34"/>
        <v xml:space="preserve"> </v>
      </c>
      <c r="AS37" s="13" t="str">
        <f t="shared" si="35"/>
        <v xml:space="preserve"> </v>
      </c>
      <c r="AT37" s="13" t="str">
        <f t="shared" si="36"/>
        <v xml:space="preserve"> </v>
      </c>
      <c r="AU37" s="46" t="str">
        <f t="shared" si="46"/>
        <v xml:space="preserve"> </v>
      </c>
      <c r="AW37" s="46" t="str">
        <f t="shared" si="39"/>
        <v xml:space="preserve"> </v>
      </c>
      <c r="AX37" s="46" t="str">
        <f t="shared" si="48"/>
        <v xml:space="preserve"> </v>
      </c>
      <c r="AY37" s="10" t="str">
        <f t="shared" si="41"/>
        <v xml:space="preserve"> </v>
      </c>
      <c r="BA37" s="13" t="str">
        <f t="shared" si="42"/>
        <v xml:space="preserve"> </v>
      </c>
    </row>
    <row r="38" spans="1:53">
      <c r="A38" s="35" t="str">
        <f t="shared" ref="A38:S38" si="98">A8</f>
        <v>Vieta</v>
      </c>
      <c r="B38" s="35" t="str">
        <f t="shared" si="98"/>
        <v>Vt viso</v>
      </c>
      <c r="C38" s="35" t="str">
        <f t="shared" si="98"/>
        <v>bėg/vt</v>
      </c>
      <c r="D38" s="35" t="str">
        <f t="shared" si="98"/>
        <v>beg</v>
      </c>
      <c r="E38" s="57" t="str">
        <f t="shared" si="98"/>
        <v>Takas</v>
      </c>
      <c r="F38" s="57" t="str">
        <f t="shared" si="98"/>
        <v>St Nr</v>
      </c>
      <c r="G38" s="35" t="str">
        <f t="shared" si="98"/>
        <v>ID</v>
      </c>
      <c r="H38" s="58" t="str">
        <f t="shared" si="98"/>
        <v>Dalyvis</v>
      </c>
      <c r="I38" s="43" t="str">
        <f t="shared" si="98"/>
        <v>Gim. data</v>
      </c>
      <c r="J38" s="58" t="str">
        <f t="shared" si="98"/>
        <v>Komanda</v>
      </c>
      <c r="K38" s="57" t="str">
        <f t="shared" si="98"/>
        <v>Rez</v>
      </c>
      <c r="L38" s="35" t="str">
        <f t="shared" si="98"/>
        <v>SB</v>
      </c>
      <c r="M38" s="35" t="str">
        <f t="shared" si="98"/>
        <v>PB</v>
      </c>
      <c r="N38" s="39">
        <f t="shared" si="98"/>
        <v>0</v>
      </c>
      <c r="O38" s="39">
        <f t="shared" si="98"/>
        <v>0</v>
      </c>
      <c r="P38" s="39">
        <f t="shared" si="98"/>
        <v>0</v>
      </c>
      <c r="Q38" s="39">
        <f t="shared" si="98"/>
        <v>0</v>
      </c>
      <c r="R38" s="35" t="str">
        <f t="shared" si="98"/>
        <v>SB/PB</v>
      </c>
      <c r="S38" s="35" t="str">
        <f t="shared" si="98"/>
        <v>fin</v>
      </c>
      <c r="AN38" s="10" t="str">
        <f t="shared" si="81"/>
        <v xml:space="preserve"> </v>
      </c>
      <c r="AO38" s="10" t="str">
        <f t="shared" si="31"/>
        <v xml:space="preserve"> </v>
      </c>
      <c r="AP38" s="13" t="str">
        <f t="shared" si="32"/>
        <v/>
      </c>
      <c r="AQ38" s="16" t="str">
        <f t="shared" si="33"/>
        <v xml:space="preserve"> </v>
      </c>
      <c r="AR38" s="19" t="str">
        <f t="shared" si="34"/>
        <v xml:space="preserve"> </v>
      </c>
      <c r="AS38" s="13" t="str">
        <f t="shared" si="35"/>
        <v xml:space="preserve"> </v>
      </c>
      <c r="AT38" s="13" t="str">
        <f t="shared" si="36"/>
        <v xml:space="preserve"> </v>
      </c>
      <c r="AU38" s="46" t="str">
        <f t="shared" si="46"/>
        <v xml:space="preserve"> </v>
      </c>
      <c r="AW38" s="46" t="str">
        <f t="shared" si="39"/>
        <v xml:space="preserve"> </v>
      </c>
      <c r="AX38" s="46" t="str">
        <f t="shared" si="48"/>
        <v xml:space="preserve"> </v>
      </c>
      <c r="AY38" s="10" t="str">
        <f t="shared" si="41"/>
        <v xml:space="preserve"> </v>
      </c>
      <c r="BA38" s="13" t="str">
        <f t="shared" si="42"/>
        <v xml:space="preserve"> </v>
      </c>
    </row>
    <row r="39" spans="1:53">
      <c r="A39" s="5" t="str">
        <f t="shared" ref="A39:A44" si="99">IF(ISBLANK(K39),"",RANK(K39,$K$39:$K$44,1))</f>
        <v/>
      </c>
      <c r="B39" s="5" t="str">
        <f t="shared" ref="B39:B44" si="100">IF(ISBLANK(K39)," ",RANK(K39,$K$9:$K$89,1))</f>
        <v xml:space="preserve"> </v>
      </c>
      <c r="C39" s="5" t="str">
        <f t="shared" ref="C39:C44" si="101">IF(ISBLANK(K39)," ",CONCATENATE(D39,"/",A39))</f>
        <v xml:space="preserve"> </v>
      </c>
      <c r="D39" s="5">
        <f t="shared" ref="D39:D44" si="102">$A$36</f>
        <v>4</v>
      </c>
      <c r="E39" s="5">
        <f t="shared" ref="E39:E44" si="103">E9</f>
        <v>1</v>
      </c>
      <c r="F39" s="5"/>
      <c r="G39" s="5" t="str">
        <f t="shared" ref="G39:G44" si="104">IF(ISBLANK(F39)," ",CONCATENATE($E$3,F39))</f>
        <v xml:space="preserve"> </v>
      </c>
      <c r="H39" s="47" t="str">
        <f t="shared" ref="H39:H44" si="105">IF(ISBLANK(F39),"",VLOOKUP(G39,id,2,FALSE))</f>
        <v/>
      </c>
      <c r="I39" s="45" t="str">
        <f t="shared" ref="I39:I44" si="106">IF(ISBLANK(F39)," ",VLOOKUP(G39,id,3,FALSE))</f>
        <v xml:space="preserve"> </v>
      </c>
      <c r="J39" s="47" t="str">
        <f t="shared" ref="J39:J44" si="107">IF(ISBLANK(F39)," ",VLOOKUP(G39,id,4,FALSE))</f>
        <v xml:space="preserve"> </v>
      </c>
      <c r="K39" s="38"/>
      <c r="L39" s="38"/>
      <c r="M39" s="38"/>
      <c r="N39" s="38" t="str">
        <f t="shared" ref="N39:N44" si="108">IF(ISBLANK(K39)," ",IF(K39=L39,"="," "))</f>
        <v xml:space="preserve"> </v>
      </c>
      <c r="O39" s="38" t="str">
        <f t="shared" ref="O39:O44" si="109">IF(ISBLANK(K39)," ",IF(K39&lt;=L39,"SB"," "))</f>
        <v xml:space="preserve"> </v>
      </c>
      <c r="P39" s="38" t="str">
        <f t="shared" ref="P39:P44" si="110">IF(ISBLANK(K39)," ",IF(K39=M39,"="," "))</f>
        <v xml:space="preserve"> </v>
      </c>
      <c r="Q39" s="38" t="str">
        <f t="shared" ref="Q39:Q44" si="111">IF(ISBLANK(K39)," ",IF(K39&lt;=M39,"PB"," "))</f>
        <v xml:space="preserve"> </v>
      </c>
      <c r="R39" s="37" t="str">
        <f t="shared" ref="R39:R44" si="112">IF(ISBLANK(K39)," ",CONCATENATE(N39,O39,P39,Q39))</f>
        <v xml:space="preserve"> </v>
      </c>
      <c r="S39" s="38" t="str">
        <f t="shared" ref="S39:S44" si="113">IF(B39&lt;=6,"Fin A",IF(B39&lt;13,"Fin B"," "))</f>
        <v xml:space="preserve"> </v>
      </c>
      <c r="AN39" s="10" t="str">
        <f t="shared" si="81"/>
        <v xml:space="preserve"> </v>
      </c>
      <c r="AO39" s="10" t="str">
        <f t="shared" si="31"/>
        <v xml:space="preserve"> </v>
      </c>
      <c r="AP39" s="13" t="str">
        <f t="shared" si="32"/>
        <v/>
      </c>
      <c r="AQ39" s="16" t="str">
        <f t="shared" si="33"/>
        <v xml:space="preserve"> </v>
      </c>
      <c r="AR39" s="19" t="str">
        <f t="shared" si="34"/>
        <v xml:space="preserve"> </v>
      </c>
      <c r="AS39" s="13" t="str">
        <f t="shared" si="35"/>
        <v xml:space="preserve"> </v>
      </c>
      <c r="AT39" s="13" t="str">
        <f t="shared" si="36"/>
        <v xml:space="preserve"> </v>
      </c>
      <c r="AU39" s="46" t="str">
        <f t="shared" si="46"/>
        <v xml:space="preserve"> </v>
      </c>
      <c r="AW39" s="46" t="str">
        <f t="shared" si="39"/>
        <v xml:space="preserve"> </v>
      </c>
      <c r="AX39" s="46" t="str">
        <f t="shared" si="48"/>
        <v xml:space="preserve"> </v>
      </c>
      <c r="AY39" s="10" t="str">
        <f t="shared" si="41"/>
        <v xml:space="preserve"> </v>
      </c>
      <c r="BA39" s="13" t="str">
        <f t="shared" si="42"/>
        <v xml:space="preserve"> </v>
      </c>
    </row>
    <row r="40" spans="1:53">
      <c r="A40" s="7" t="str">
        <f t="shared" si="99"/>
        <v/>
      </c>
      <c r="B40" s="7" t="str">
        <f t="shared" si="100"/>
        <v xml:space="preserve"> </v>
      </c>
      <c r="C40" s="5" t="str">
        <f t="shared" si="101"/>
        <v xml:space="preserve"> </v>
      </c>
      <c r="D40" s="5">
        <f t="shared" si="102"/>
        <v>4</v>
      </c>
      <c r="E40" s="7">
        <f t="shared" si="103"/>
        <v>2</v>
      </c>
      <c r="F40" s="7"/>
      <c r="G40" s="7" t="str">
        <f t="shared" si="104"/>
        <v xml:space="preserve"> </v>
      </c>
      <c r="H40" s="50" t="str">
        <f t="shared" si="105"/>
        <v/>
      </c>
      <c r="I40" s="48" t="str">
        <f t="shared" si="106"/>
        <v xml:space="preserve"> </v>
      </c>
      <c r="J40" s="50" t="str">
        <f t="shared" si="107"/>
        <v xml:space="preserve"> </v>
      </c>
      <c r="K40" s="44"/>
      <c r="L40" s="44"/>
      <c r="M40" s="44"/>
      <c r="N40" s="38" t="str">
        <f t="shared" si="108"/>
        <v xml:space="preserve"> </v>
      </c>
      <c r="O40" s="38" t="str">
        <f t="shared" si="109"/>
        <v xml:space="preserve"> </v>
      </c>
      <c r="P40" s="38" t="str">
        <f t="shared" si="110"/>
        <v xml:space="preserve"> </v>
      </c>
      <c r="Q40" s="38" t="str">
        <f t="shared" si="111"/>
        <v xml:space="preserve"> </v>
      </c>
      <c r="R40" s="37" t="str">
        <f t="shared" si="112"/>
        <v xml:space="preserve"> </v>
      </c>
      <c r="S40" s="38" t="str">
        <f t="shared" si="113"/>
        <v xml:space="preserve"> </v>
      </c>
      <c r="AN40" s="10" t="str">
        <f t="shared" si="81"/>
        <v xml:space="preserve"> </v>
      </c>
      <c r="AO40" s="10" t="str">
        <f t="shared" si="31"/>
        <v xml:space="preserve"> </v>
      </c>
      <c r="AP40" s="13" t="str">
        <f t="shared" si="32"/>
        <v/>
      </c>
      <c r="AQ40" s="16" t="str">
        <f t="shared" si="33"/>
        <v xml:space="preserve"> </v>
      </c>
      <c r="AR40" s="19" t="str">
        <f t="shared" si="34"/>
        <v xml:space="preserve"> </v>
      </c>
      <c r="AS40" s="13" t="str">
        <f t="shared" si="35"/>
        <v xml:space="preserve"> </v>
      </c>
      <c r="AT40" s="13" t="str">
        <f t="shared" si="36"/>
        <v xml:space="preserve"> </v>
      </c>
      <c r="AU40" s="46" t="str">
        <f t="shared" si="46"/>
        <v xml:space="preserve"> </v>
      </c>
      <c r="AW40" s="46" t="str">
        <f t="shared" si="39"/>
        <v xml:space="preserve"> </v>
      </c>
      <c r="AX40" s="46" t="str">
        <f t="shared" si="48"/>
        <v xml:space="preserve"> </v>
      </c>
      <c r="AY40" s="10" t="str">
        <f t="shared" si="41"/>
        <v xml:space="preserve"> </v>
      </c>
      <c r="BA40" s="13" t="str">
        <f t="shared" si="42"/>
        <v xml:space="preserve"> </v>
      </c>
    </row>
    <row r="41" spans="1:53">
      <c r="A41" s="7" t="str">
        <f t="shared" si="99"/>
        <v/>
      </c>
      <c r="B41" s="7" t="str">
        <f t="shared" si="100"/>
        <v xml:space="preserve"> </v>
      </c>
      <c r="C41" s="5" t="str">
        <f t="shared" si="101"/>
        <v xml:space="preserve"> </v>
      </c>
      <c r="D41" s="5">
        <f t="shared" si="102"/>
        <v>4</v>
      </c>
      <c r="E41" s="7">
        <f t="shared" si="103"/>
        <v>3</v>
      </c>
      <c r="F41" s="7"/>
      <c r="G41" s="7" t="str">
        <f t="shared" si="104"/>
        <v xml:space="preserve"> </v>
      </c>
      <c r="H41" s="50" t="str">
        <f t="shared" si="105"/>
        <v/>
      </c>
      <c r="I41" s="48" t="str">
        <f t="shared" si="106"/>
        <v xml:space="preserve"> </v>
      </c>
      <c r="J41" s="50" t="str">
        <f t="shared" si="107"/>
        <v xml:space="preserve"> </v>
      </c>
      <c r="K41" s="44"/>
      <c r="L41" s="44"/>
      <c r="M41" s="44"/>
      <c r="N41" s="38" t="str">
        <f t="shared" si="108"/>
        <v xml:space="preserve"> </v>
      </c>
      <c r="O41" s="38" t="str">
        <f t="shared" si="109"/>
        <v xml:space="preserve"> </v>
      </c>
      <c r="P41" s="38" t="str">
        <f t="shared" si="110"/>
        <v xml:space="preserve"> </v>
      </c>
      <c r="Q41" s="38" t="str">
        <f t="shared" si="111"/>
        <v xml:space="preserve"> </v>
      </c>
      <c r="R41" s="37" t="str">
        <f t="shared" si="112"/>
        <v xml:space="preserve"> </v>
      </c>
      <c r="S41" s="38" t="str">
        <f t="shared" si="113"/>
        <v xml:space="preserve"> </v>
      </c>
      <c r="AN41" s="10" t="str">
        <f t="shared" si="81"/>
        <v xml:space="preserve"> </v>
      </c>
      <c r="AO41" s="10" t="str">
        <f t="shared" ref="AO41:AO72" si="114">IF(ISBLANK(AM41)," ",CONCATENATE($E$3,AN41))</f>
        <v xml:space="preserve"> </v>
      </c>
      <c r="AP41" s="13" t="str">
        <f t="shared" ref="AP41:AP72" si="115">IF(ISBLANK(AM41),"",VLOOKUP(AO41,id,2,FALSE))</f>
        <v/>
      </c>
      <c r="AQ41" s="16" t="str">
        <f t="shared" ref="AQ41:AQ72" si="116">IF(ISBLANK(AM41)," ",VLOOKUP(AO41,id,3,FALSE))</f>
        <v xml:space="preserve"> </v>
      </c>
      <c r="AR41" s="19" t="str">
        <f t="shared" ref="AR41:AR72" si="117">IF(ISBLANK(AM41)," ",VLOOKUP(AO41,id,4,FALSE))</f>
        <v xml:space="preserve"> </v>
      </c>
      <c r="AS41" s="13" t="str">
        <f t="shared" ref="AS41:AS72" si="118">IF(ISBLANK(AM41)," ",VLOOKUP(AO41,id,5,FALSE))</f>
        <v xml:space="preserve"> </v>
      </c>
      <c r="AT41" s="13" t="str">
        <f t="shared" ref="AT41:AT72" si="119">IF(ISBLANK(AM41)," ",VLOOKUP(AO41,id,6,FALSE))</f>
        <v xml:space="preserve"> </v>
      </c>
      <c r="AU41" s="46" t="str">
        <f t="shared" si="46"/>
        <v xml:space="preserve"> </v>
      </c>
      <c r="AW41" s="46" t="str">
        <f t="shared" ref="AW41:AW72" si="120">IF(ISBLANK(AM41)," ",MIN(AU41:AV41))</f>
        <v xml:space="preserve"> </v>
      </c>
      <c r="AX41" s="46" t="str">
        <f t="shared" si="48"/>
        <v xml:space="preserve"> </v>
      </c>
      <c r="AY41" s="10" t="str">
        <f t="shared" ref="AY41:AY72" si="121">IF(ISBLANK(AM41)," ",VLOOKUP(AW41,$BC$10:$BD$19,2,1))</f>
        <v xml:space="preserve"> </v>
      </c>
      <c r="BA41" s="13" t="str">
        <f t="shared" ref="BA41:BA72" si="122">IF(ISBLANK(AM41)," ",VLOOKUP(AO41,id,7,FALSE))</f>
        <v xml:space="preserve"> </v>
      </c>
    </row>
    <row r="42" spans="1:53">
      <c r="A42" s="7" t="str">
        <f t="shared" si="99"/>
        <v/>
      </c>
      <c r="B42" s="7" t="str">
        <f t="shared" si="100"/>
        <v xml:space="preserve"> </v>
      </c>
      <c r="C42" s="5" t="str">
        <f t="shared" si="101"/>
        <v xml:space="preserve"> </v>
      </c>
      <c r="D42" s="5">
        <f t="shared" si="102"/>
        <v>4</v>
      </c>
      <c r="E42" s="7">
        <f t="shared" si="103"/>
        <v>4</v>
      </c>
      <c r="F42" s="7"/>
      <c r="G42" s="7" t="str">
        <f t="shared" si="104"/>
        <v xml:space="preserve"> </v>
      </c>
      <c r="H42" s="50" t="str">
        <f t="shared" si="105"/>
        <v/>
      </c>
      <c r="I42" s="48" t="str">
        <f t="shared" si="106"/>
        <v xml:space="preserve"> </v>
      </c>
      <c r="J42" s="50" t="str">
        <f t="shared" si="107"/>
        <v xml:space="preserve"> </v>
      </c>
      <c r="K42" s="44"/>
      <c r="L42" s="44"/>
      <c r="M42" s="44"/>
      <c r="N42" s="38" t="str">
        <f t="shared" si="108"/>
        <v xml:space="preserve"> </v>
      </c>
      <c r="O42" s="38" t="str">
        <f t="shared" si="109"/>
        <v xml:space="preserve"> </v>
      </c>
      <c r="P42" s="38" t="str">
        <f t="shared" si="110"/>
        <v xml:space="preserve"> </v>
      </c>
      <c r="Q42" s="38" t="str">
        <f t="shared" si="111"/>
        <v xml:space="preserve"> </v>
      </c>
      <c r="R42" s="37" t="str">
        <f t="shared" si="112"/>
        <v xml:space="preserve"> </v>
      </c>
      <c r="S42" s="38" t="str">
        <f t="shared" si="113"/>
        <v xml:space="preserve"> </v>
      </c>
      <c r="AN42" s="10" t="str">
        <f t="shared" si="81"/>
        <v xml:space="preserve"> </v>
      </c>
      <c r="AO42" s="10" t="str">
        <f t="shared" si="114"/>
        <v xml:space="preserve"> </v>
      </c>
      <c r="AP42" s="13" t="str">
        <f t="shared" si="115"/>
        <v/>
      </c>
      <c r="AQ42" s="16" t="str">
        <f t="shared" si="116"/>
        <v xml:space="preserve"> </v>
      </c>
      <c r="AR42" s="19" t="str">
        <f t="shared" si="117"/>
        <v xml:space="preserve"> </v>
      </c>
      <c r="AS42" s="13" t="str">
        <f t="shared" si="118"/>
        <v xml:space="preserve"> </v>
      </c>
      <c r="AT42" s="13" t="str">
        <f t="shared" si="119"/>
        <v xml:space="preserve"> </v>
      </c>
      <c r="AU42" s="46" t="str">
        <f t="shared" si="46"/>
        <v xml:space="preserve"> </v>
      </c>
      <c r="AW42" s="46" t="str">
        <f t="shared" si="120"/>
        <v xml:space="preserve"> </v>
      </c>
      <c r="AX42" s="46" t="str">
        <f t="shared" si="48"/>
        <v xml:space="preserve"> </v>
      </c>
      <c r="AY42" s="10" t="str">
        <f t="shared" si="121"/>
        <v xml:space="preserve"> </v>
      </c>
      <c r="BA42" s="13" t="str">
        <f t="shared" si="122"/>
        <v xml:space="preserve"> </v>
      </c>
    </row>
    <row r="43" spans="1:53">
      <c r="A43" s="7" t="str">
        <f t="shared" si="99"/>
        <v/>
      </c>
      <c r="B43" s="7" t="str">
        <f t="shared" si="100"/>
        <v xml:space="preserve"> </v>
      </c>
      <c r="C43" s="5" t="str">
        <f t="shared" si="101"/>
        <v xml:space="preserve"> </v>
      </c>
      <c r="D43" s="5">
        <f t="shared" si="102"/>
        <v>4</v>
      </c>
      <c r="E43" s="7">
        <f t="shared" si="103"/>
        <v>5</v>
      </c>
      <c r="F43" s="7"/>
      <c r="G43" s="7" t="str">
        <f t="shared" si="104"/>
        <v xml:space="preserve"> </v>
      </c>
      <c r="H43" s="50" t="str">
        <f t="shared" si="105"/>
        <v/>
      </c>
      <c r="I43" s="48" t="str">
        <f t="shared" si="106"/>
        <v xml:space="preserve"> </v>
      </c>
      <c r="J43" s="50" t="str">
        <f t="shared" si="107"/>
        <v xml:space="preserve"> </v>
      </c>
      <c r="K43" s="44"/>
      <c r="L43" s="44"/>
      <c r="M43" s="44"/>
      <c r="N43" s="38" t="str">
        <f t="shared" si="108"/>
        <v xml:space="preserve"> </v>
      </c>
      <c r="O43" s="38" t="str">
        <f t="shared" si="109"/>
        <v xml:space="preserve"> </v>
      </c>
      <c r="P43" s="38" t="str">
        <f t="shared" si="110"/>
        <v xml:space="preserve"> </v>
      </c>
      <c r="Q43" s="38" t="str">
        <f t="shared" si="111"/>
        <v xml:space="preserve"> </v>
      </c>
      <c r="R43" s="37" t="str">
        <f t="shared" si="112"/>
        <v xml:space="preserve"> </v>
      </c>
      <c r="S43" s="38" t="str">
        <f t="shared" si="113"/>
        <v xml:space="preserve"> </v>
      </c>
      <c r="AN43" s="10" t="str">
        <f t="shared" si="81"/>
        <v xml:space="preserve"> </v>
      </c>
      <c r="AO43" s="10" t="str">
        <f t="shared" si="114"/>
        <v xml:space="preserve"> </v>
      </c>
      <c r="AP43" s="13" t="str">
        <f t="shared" si="115"/>
        <v/>
      </c>
      <c r="AQ43" s="16" t="str">
        <f t="shared" si="116"/>
        <v xml:space="preserve"> </v>
      </c>
      <c r="AR43" s="19" t="str">
        <f t="shared" si="117"/>
        <v xml:space="preserve"> </v>
      </c>
      <c r="AS43" s="13" t="str">
        <f t="shared" si="118"/>
        <v xml:space="preserve"> </v>
      </c>
      <c r="AT43" s="13" t="str">
        <f t="shared" si="119"/>
        <v xml:space="preserve"> </v>
      </c>
      <c r="AU43" s="46" t="str">
        <f t="shared" si="46"/>
        <v xml:space="preserve"> </v>
      </c>
      <c r="AW43" s="46" t="str">
        <f t="shared" si="120"/>
        <v xml:space="preserve"> </v>
      </c>
      <c r="AX43" s="46" t="str">
        <f t="shared" si="48"/>
        <v xml:space="preserve"> </v>
      </c>
      <c r="AY43" s="10" t="str">
        <f t="shared" si="121"/>
        <v xml:space="preserve"> </v>
      </c>
      <c r="BA43" s="13" t="str">
        <f t="shared" si="122"/>
        <v xml:space="preserve"> </v>
      </c>
    </row>
    <row r="44" spans="1:53">
      <c r="A44" s="7" t="str">
        <f t="shared" si="99"/>
        <v/>
      </c>
      <c r="B44" s="7" t="str">
        <f t="shared" si="100"/>
        <v xml:space="preserve"> </v>
      </c>
      <c r="C44" s="5" t="str">
        <f t="shared" si="101"/>
        <v xml:space="preserve"> </v>
      </c>
      <c r="D44" s="5">
        <f t="shared" si="102"/>
        <v>4</v>
      </c>
      <c r="E44" s="7">
        <f t="shared" si="103"/>
        <v>6</v>
      </c>
      <c r="F44" s="7"/>
      <c r="G44" s="7" t="str">
        <f t="shared" si="104"/>
        <v xml:space="preserve"> </v>
      </c>
      <c r="H44" s="50" t="str">
        <f t="shared" si="105"/>
        <v/>
      </c>
      <c r="I44" s="48" t="str">
        <f t="shared" si="106"/>
        <v xml:space="preserve"> </v>
      </c>
      <c r="J44" s="50" t="str">
        <f t="shared" si="107"/>
        <v xml:space="preserve"> </v>
      </c>
      <c r="K44" s="44"/>
      <c r="L44" s="44"/>
      <c r="M44" s="44"/>
      <c r="N44" s="38" t="str">
        <f t="shared" si="108"/>
        <v xml:space="preserve"> </v>
      </c>
      <c r="O44" s="38" t="str">
        <f t="shared" si="109"/>
        <v xml:space="preserve"> </v>
      </c>
      <c r="P44" s="38" t="str">
        <f t="shared" si="110"/>
        <v xml:space="preserve"> </v>
      </c>
      <c r="Q44" s="38" t="str">
        <f t="shared" si="111"/>
        <v xml:space="preserve"> </v>
      </c>
      <c r="R44" s="37" t="str">
        <f t="shared" si="112"/>
        <v xml:space="preserve"> </v>
      </c>
      <c r="S44" s="38" t="str">
        <f t="shared" si="113"/>
        <v xml:space="preserve"> </v>
      </c>
      <c r="AN44" s="10" t="str">
        <f t="shared" si="81"/>
        <v xml:space="preserve"> </v>
      </c>
      <c r="AO44" s="10" t="str">
        <f t="shared" si="114"/>
        <v xml:space="preserve"> </v>
      </c>
      <c r="AP44" s="13" t="str">
        <f t="shared" si="115"/>
        <v/>
      </c>
      <c r="AQ44" s="16" t="str">
        <f t="shared" si="116"/>
        <v xml:space="preserve"> </v>
      </c>
      <c r="AR44" s="19" t="str">
        <f t="shared" si="117"/>
        <v xml:space="preserve"> </v>
      </c>
      <c r="AS44" s="13" t="str">
        <f t="shared" si="118"/>
        <v xml:space="preserve"> </v>
      </c>
      <c r="AT44" s="13" t="str">
        <f t="shared" si="119"/>
        <v xml:space="preserve"> </v>
      </c>
      <c r="AU44" s="46" t="str">
        <f t="shared" si="46"/>
        <v xml:space="preserve"> </v>
      </c>
      <c r="AW44" s="46" t="str">
        <f t="shared" si="120"/>
        <v xml:space="preserve"> </v>
      </c>
      <c r="AX44" s="46" t="str">
        <f t="shared" si="48"/>
        <v xml:space="preserve"> </v>
      </c>
      <c r="AY44" s="10" t="str">
        <f t="shared" si="121"/>
        <v xml:space="preserve"> </v>
      </c>
      <c r="BA44" s="13" t="str">
        <f t="shared" si="122"/>
        <v xml:space="preserve"> </v>
      </c>
    </row>
    <row r="45" spans="1:53">
      <c r="AN45" s="10" t="str">
        <f t="shared" si="81"/>
        <v xml:space="preserve"> </v>
      </c>
      <c r="AO45" s="10" t="str">
        <f t="shared" si="114"/>
        <v xml:space="preserve"> </v>
      </c>
      <c r="AP45" s="13" t="str">
        <f t="shared" si="115"/>
        <v/>
      </c>
      <c r="AQ45" s="16" t="str">
        <f t="shared" si="116"/>
        <v xml:space="preserve"> </v>
      </c>
      <c r="AR45" s="19" t="str">
        <f t="shared" si="117"/>
        <v xml:space="preserve"> </v>
      </c>
      <c r="AS45" s="13" t="str">
        <f t="shared" si="118"/>
        <v xml:space="preserve"> </v>
      </c>
      <c r="AT45" s="13" t="str">
        <f t="shared" si="119"/>
        <v xml:space="preserve"> </v>
      </c>
      <c r="AU45" s="46" t="str">
        <f t="shared" si="46"/>
        <v xml:space="preserve"> </v>
      </c>
      <c r="AW45" s="46" t="str">
        <f t="shared" si="120"/>
        <v xml:space="preserve"> </v>
      </c>
      <c r="AX45" s="46" t="str">
        <f t="shared" si="48"/>
        <v xml:space="preserve"> </v>
      </c>
      <c r="AY45" s="10" t="str">
        <f t="shared" si="121"/>
        <v xml:space="preserve"> </v>
      </c>
      <c r="BA45" s="13" t="str">
        <f t="shared" si="122"/>
        <v xml:space="preserve"> </v>
      </c>
    </row>
    <row r="46" spans="1:53" ht="18.75" customHeight="1">
      <c r="A46" s="33"/>
      <c r="B46" s="33"/>
      <c r="C46" s="33"/>
      <c r="D46" s="33"/>
      <c r="E46" s="3" t="str">
        <f>E1</f>
        <v>"Žemaitijos taurės" IV etapas</v>
      </c>
      <c r="F46" s="3"/>
      <c r="I46" s="10"/>
      <c r="AN46" s="10" t="str">
        <f t="shared" si="81"/>
        <v xml:space="preserve"> </v>
      </c>
      <c r="AO46" s="10" t="str">
        <f t="shared" si="114"/>
        <v xml:space="preserve"> </v>
      </c>
      <c r="AP46" s="13" t="str">
        <f t="shared" si="115"/>
        <v/>
      </c>
      <c r="AQ46" s="16" t="str">
        <f t="shared" si="116"/>
        <v xml:space="preserve"> </v>
      </c>
      <c r="AR46" s="19" t="str">
        <f t="shared" si="117"/>
        <v xml:space="preserve"> </v>
      </c>
      <c r="AS46" s="13" t="str">
        <f t="shared" si="118"/>
        <v xml:space="preserve"> </v>
      </c>
      <c r="AT46" s="13" t="str">
        <f t="shared" si="119"/>
        <v xml:space="preserve"> </v>
      </c>
      <c r="AU46" s="46" t="str">
        <f t="shared" si="46"/>
        <v xml:space="preserve"> </v>
      </c>
      <c r="AW46" s="46" t="str">
        <f t="shared" si="120"/>
        <v xml:space="preserve"> </v>
      </c>
      <c r="AX46" s="46" t="str">
        <f t="shared" si="48"/>
        <v xml:space="preserve"> </v>
      </c>
      <c r="AY46" s="10" t="str">
        <f t="shared" si="121"/>
        <v xml:space="preserve"> </v>
      </c>
      <c r="BA46" s="13" t="str">
        <f t="shared" si="122"/>
        <v xml:space="preserve"> </v>
      </c>
    </row>
    <row r="47" spans="1:53" ht="15.75">
      <c r="A47" s="33"/>
      <c r="B47" s="33"/>
      <c r="C47" s="33"/>
      <c r="D47" s="33"/>
      <c r="E47" s="358" t="e">
        <f>E2</f>
        <v>#NAME?</v>
      </c>
      <c r="F47" s="358"/>
      <c r="G47" s="358"/>
      <c r="H47" s="358"/>
      <c r="I47" s="60" t="str">
        <f>I2</f>
        <v>Klaipėda, Lengvosios atletikos maniežas</v>
      </c>
      <c r="J47" s="41"/>
      <c r="AN47" s="10" t="str">
        <f t="shared" si="81"/>
        <v xml:space="preserve"> </v>
      </c>
      <c r="AO47" s="10" t="str">
        <f t="shared" si="114"/>
        <v xml:space="preserve"> </v>
      </c>
      <c r="AP47" s="13" t="str">
        <f t="shared" si="115"/>
        <v/>
      </c>
      <c r="AQ47" s="16" t="str">
        <f t="shared" si="116"/>
        <v xml:space="preserve"> </v>
      </c>
      <c r="AR47" s="19" t="str">
        <f t="shared" si="117"/>
        <v xml:space="preserve"> </v>
      </c>
      <c r="AS47" s="13" t="str">
        <f t="shared" si="118"/>
        <v xml:space="preserve"> </v>
      </c>
      <c r="AT47" s="13" t="str">
        <f t="shared" si="119"/>
        <v xml:space="preserve"> </v>
      </c>
      <c r="AU47" s="46" t="str">
        <f t="shared" ref="AU47:AU78" si="123">IF(ISBLANK(AM47)," ",VLOOKUP(AM47,rzsmfb,10,FALSE))</f>
        <v xml:space="preserve"> </v>
      </c>
      <c r="AW47" s="46" t="str">
        <f t="shared" si="120"/>
        <v xml:space="preserve"> </v>
      </c>
      <c r="AX47" s="46" t="str">
        <f t="shared" ref="AX47:AX83" si="124">IF(ISBLANK(AM47)," ",VLOOKUP(AM47,rzsmfb,17,FALSE))</f>
        <v xml:space="preserve"> </v>
      </c>
      <c r="AY47" s="10" t="str">
        <f t="shared" si="121"/>
        <v xml:space="preserve"> </v>
      </c>
      <c r="BA47" s="13" t="str">
        <f t="shared" si="122"/>
        <v xml:space="preserve"> </v>
      </c>
    </row>
    <row r="48" spans="1:53">
      <c r="F48" s="53"/>
      <c r="G48" s="11"/>
      <c r="H48" s="11"/>
      <c r="I48" s="10"/>
      <c r="AN48" s="10" t="str">
        <f t="shared" si="81"/>
        <v xml:space="preserve"> </v>
      </c>
      <c r="AO48" s="10" t="str">
        <f t="shared" si="114"/>
        <v xml:space="preserve"> </v>
      </c>
      <c r="AP48" s="13" t="str">
        <f t="shared" si="115"/>
        <v/>
      </c>
      <c r="AQ48" s="16" t="str">
        <f t="shared" si="116"/>
        <v xml:space="preserve"> </v>
      </c>
      <c r="AR48" s="19" t="str">
        <f t="shared" si="117"/>
        <v xml:space="preserve"> </v>
      </c>
      <c r="AS48" s="13" t="str">
        <f t="shared" si="118"/>
        <v xml:space="preserve"> </v>
      </c>
      <c r="AT48" s="13" t="str">
        <f t="shared" si="119"/>
        <v xml:space="preserve"> </v>
      </c>
      <c r="AU48" s="46" t="str">
        <f t="shared" si="123"/>
        <v xml:space="preserve"> </v>
      </c>
      <c r="AW48" s="46" t="str">
        <f t="shared" si="120"/>
        <v xml:space="preserve"> </v>
      </c>
      <c r="AX48" s="46" t="str">
        <f t="shared" si="124"/>
        <v xml:space="preserve"> </v>
      </c>
      <c r="AY48" s="10" t="str">
        <f t="shared" si="121"/>
        <v xml:space="preserve"> </v>
      </c>
      <c r="BA48" s="13" t="str">
        <f t="shared" si="122"/>
        <v xml:space="preserve"> </v>
      </c>
    </row>
    <row r="49" spans="1:53" ht="18.75" customHeight="1">
      <c r="A49" s="33"/>
      <c r="B49" s="33"/>
      <c r="C49" s="33"/>
      <c r="D49" s="33"/>
      <c r="E49" s="33"/>
      <c r="H49" s="3" t="e">
        <f>H4</f>
        <v>#NAME?</v>
      </c>
      <c r="I49" s="10"/>
      <c r="AN49" s="10" t="str">
        <f t="shared" si="81"/>
        <v xml:space="preserve"> </v>
      </c>
      <c r="AO49" s="10" t="str">
        <f t="shared" si="114"/>
        <v xml:space="preserve"> </v>
      </c>
      <c r="AP49" s="13" t="str">
        <f t="shared" si="115"/>
        <v/>
      </c>
      <c r="AQ49" s="16" t="str">
        <f t="shared" si="116"/>
        <v xml:space="preserve"> </v>
      </c>
      <c r="AR49" s="19" t="str">
        <f t="shared" si="117"/>
        <v xml:space="preserve"> </v>
      </c>
      <c r="AS49" s="13" t="str">
        <f t="shared" si="118"/>
        <v xml:space="preserve"> </v>
      </c>
      <c r="AT49" s="13" t="str">
        <f t="shared" si="119"/>
        <v xml:space="preserve"> </v>
      </c>
      <c r="AU49" s="46" t="str">
        <f t="shared" si="123"/>
        <v xml:space="preserve"> </v>
      </c>
      <c r="AW49" s="46" t="str">
        <f t="shared" si="120"/>
        <v xml:space="preserve"> </v>
      </c>
      <c r="AX49" s="46" t="str">
        <f t="shared" si="124"/>
        <v xml:space="preserve"> </v>
      </c>
      <c r="AY49" s="10" t="str">
        <f t="shared" si="121"/>
        <v xml:space="preserve"> </v>
      </c>
      <c r="BA49" s="13" t="str">
        <f t="shared" si="122"/>
        <v xml:space="preserve"> </v>
      </c>
    </row>
    <row r="50" spans="1:53" ht="12" customHeight="1">
      <c r="G50" s="10" t="str">
        <f>CONCATENATE(A46," ",A47)</f>
        <v xml:space="preserve"> </v>
      </c>
      <c r="H50" s="3"/>
      <c r="I50" s="10"/>
      <c r="AN50" s="10" t="str">
        <f t="shared" si="81"/>
        <v xml:space="preserve"> </v>
      </c>
      <c r="AO50" s="10" t="str">
        <f t="shared" si="114"/>
        <v xml:space="preserve"> </v>
      </c>
      <c r="AP50" s="13" t="str">
        <f t="shared" si="115"/>
        <v/>
      </c>
      <c r="AQ50" s="16" t="str">
        <f t="shared" si="116"/>
        <v xml:space="preserve"> </v>
      </c>
      <c r="AR50" s="19" t="str">
        <f t="shared" si="117"/>
        <v xml:space="preserve"> </v>
      </c>
      <c r="AS50" s="13" t="str">
        <f t="shared" si="118"/>
        <v xml:space="preserve"> </v>
      </c>
      <c r="AT50" s="13" t="str">
        <f t="shared" si="119"/>
        <v xml:space="preserve"> </v>
      </c>
      <c r="AU50" s="46" t="str">
        <f t="shared" si="123"/>
        <v xml:space="preserve"> </v>
      </c>
      <c r="AW50" s="46" t="str">
        <f t="shared" si="120"/>
        <v xml:space="preserve"> </v>
      </c>
      <c r="AX50" s="46" t="str">
        <f t="shared" si="124"/>
        <v xml:space="preserve"> </v>
      </c>
      <c r="AY50" s="10" t="str">
        <f t="shared" si="121"/>
        <v xml:space="preserve"> </v>
      </c>
      <c r="BA50" s="13" t="str">
        <f t="shared" si="122"/>
        <v xml:space="preserve"> </v>
      </c>
    </row>
    <row r="51" spans="1:53" ht="17.25" customHeight="1">
      <c r="A51" s="33">
        <v>5</v>
      </c>
      <c r="B51" s="33"/>
      <c r="C51" s="33"/>
      <c r="D51" s="33"/>
      <c r="E51" s="33"/>
      <c r="G51" s="36" t="e">
        <f>IF(ISBLANK(A51)," ",VLOOKUP(A51,beg,2,FALSE))</f>
        <v>#NAME?</v>
      </c>
      <c r="H51" s="3" t="e">
        <f>IF(ISBLANK(A51)," ",CONCATENATE(G51," ",$E$4))</f>
        <v>#NAME?</v>
      </c>
      <c r="I51" s="10"/>
      <c r="AN51" s="10" t="str">
        <f t="shared" si="81"/>
        <v xml:space="preserve"> </v>
      </c>
      <c r="AO51" s="10" t="str">
        <f t="shared" si="114"/>
        <v xml:space="preserve"> </v>
      </c>
      <c r="AP51" s="13" t="str">
        <f t="shared" si="115"/>
        <v/>
      </c>
      <c r="AQ51" s="16" t="str">
        <f t="shared" si="116"/>
        <v xml:space="preserve"> </v>
      </c>
      <c r="AR51" s="19" t="str">
        <f t="shared" si="117"/>
        <v xml:space="preserve"> </v>
      </c>
      <c r="AS51" s="13" t="str">
        <f t="shared" si="118"/>
        <v xml:space="preserve"> </v>
      </c>
      <c r="AT51" s="13" t="str">
        <f t="shared" si="119"/>
        <v xml:space="preserve"> </v>
      </c>
      <c r="AU51" s="46" t="str">
        <f t="shared" si="123"/>
        <v xml:space="preserve"> </v>
      </c>
      <c r="AW51" s="46" t="str">
        <f t="shared" si="120"/>
        <v xml:space="preserve"> </v>
      </c>
      <c r="AX51" s="46" t="str">
        <f t="shared" si="124"/>
        <v xml:space="preserve"> </v>
      </c>
      <c r="AY51" s="10" t="str">
        <f t="shared" si="121"/>
        <v xml:space="preserve"> </v>
      </c>
      <c r="BA51" s="13" t="str">
        <f t="shared" si="122"/>
        <v xml:space="preserve"> </v>
      </c>
    </row>
    <row r="52" spans="1:53" ht="15.75" customHeight="1">
      <c r="A52" s="33"/>
      <c r="B52" s="33"/>
      <c r="C52" s="33"/>
      <c r="D52" s="33"/>
      <c r="E52" s="19" t="str">
        <f>$A$7</f>
        <v>Startas:</v>
      </c>
      <c r="F52" s="52" t="e">
        <f>IF(ISBLANK($A$1)," ",SUM(F37+$A$5))</f>
        <v>#NAME?</v>
      </c>
      <c r="I52" s="10"/>
      <c r="AN52" s="10" t="str">
        <f t="shared" si="81"/>
        <v xml:space="preserve"> </v>
      </c>
      <c r="AO52" s="10" t="str">
        <f t="shared" si="114"/>
        <v xml:space="preserve"> </v>
      </c>
      <c r="AP52" s="13" t="str">
        <f t="shared" si="115"/>
        <v/>
      </c>
      <c r="AQ52" s="16" t="str">
        <f t="shared" si="116"/>
        <v xml:space="preserve"> </v>
      </c>
      <c r="AR52" s="19" t="str">
        <f t="shared" si="117"/>
        <v xml:space="preserve"> </v>
      </c>
      <c r="AS52" s="13" t="str">
        <f t="shared" si="118"/>
        <v xml:space="preserve"> </v>
      </c>
      <c r="AT52" s="13" t="str">
        <f t="shared" si="119"/>
        <v xml:space="preserve"> </v>
      </c>
      <c r="AU52" s="46" t="str">
        <f t="shared" si="123"/>
        <v xml:space="preserve"> </v>
      </c>
      <c r="AW52" s="46" t="str">
        <f t="shared" si="120"/>
        <v xml:space="preserve"> </v>
      </c>
      <c r="AX52" s="46" t="str">
        <f t="shared" si="124"/>
        <v xml:space="preserve"> </v>
      </c>
      <c r="AY52" s="10" t="str">
        <f t="shared" si="121"/>
        <v xml:space="preserve"> </v>
      </c>
      <c r="BA52" s="13" t="str">
        <f t="shared" si="122"/>
        <v xml:space="preserve"> </v>
      </c>
    </row>
    <row r="53" spans="1:53">
      <c r="A53" s="35" t="str">
        <f t="shared" ref="A53:S53" si="125">A8</f>
        <v>Vieta</v>
      </c>
      <c r="B53" s="35" t="str">
        <f t="shared" si="125"/>
        <v>Vt viso</v>
      </c>
      <c r="C53" s="35" t="str">
        <f t="shared" si="125"/>
        <v>bėg/vt</v>
      </c>
      <c r="D53" s="35" t="str">
        <f t="shared" si="125"/>
        <v>beg</v>
      </c>
      <c r="E53" s="57" t="str">
        <f t="shared" si="125"/>
        <v>Takas</v>
      </c>
      <c r="F53" s="57" t="str">
        <f t="shared" si="125"/>
        <v>St Nr</v>
      </c>
      <c r="G53" s="35" t="str">
        <f t="shared" si="125"/>
        <v>ID</v>
      </c>
      <c r="H53" s="58" t="str">
        <f t="shared" si="125"/>
        <v>Dalyvis</v>
      </c>
      <c r="I53" s="43" t="str">
        <f t="shared" si="125"/>
        <v>Gim. data</v>
      </c>
      <c r="J53" s="58" t="str">
        <f t="shared" si="125"/>
        <v>Komanda</v>
      </c>
      <c r="K53" s="57" t="str">
        <f t="shared" si="125"/>
        <v>Rez</v>
      </c>
      <c r="L53" s="35" t="str">
        <f t="shared" si="125"/>
        <v>SB</v>
      </c>
      <c r="M53" s="35" t="str">
        <f t="shared" si="125"/>
        <v>PB</v>
      </c>
      <c r="N53" s="39">
        <f t="shared" si="125"/>
        <v>0</v>
      </c>
      <c r="O53" s="39">
        <f t="shared" si="125"/>
        <v>0</v>
      </c>
      <c r="P53" s="39">
        <f t="shared" si="125"/>
        <v>0</v>
      </c>
      <c r="Q53" s="39">
        <f t="shared" si="125"/>
        <v>0</v>
      </c>
      <c r="R53" s="35" t="str">
        <f t="shared" si="125"/>
        <v>SB/PB</v>
      </c>
      <c r="S53" s="35" t="str">
        <f t="shared" si="125"/>
        <v>fin</v>
      </c>
      <c r="AN53" s="10" t="str">
        <f t="shared" ref="AN53:AN84" si="126">IF(ISBLANK(AM53)," ",VLOOKUP(AM53,rzsmfb,5,FALSE))</f>
        <v xml:space="preserve"> </v>
      </c>
      <c r="AO53" s="10" t="str">
        <f t="shared" si="114"/>
        <v xml:space="preserve"> </v>
      </c>
      <c r="AP53" s="13" t="str">
        <f t="shared" si="115"/>
        <v/>
      </c>
      <c r="AQ53" s="16" t="str">
        <f t="shared" si="116"/>
        <v xml:space="preserve"> </v>
      </c>
      <c r="AR53" s="19" t="str">
        <f t="shared" si="117"/>
        <v xml:space="preserve"> </v>
      </c>
      <c r="AS53" s="13" t="str">
        <f t="shared" si="118"/>
        <v xml:space="preserve"> </v>
      </c>
      <c r="AT53" s="13" t="str">
        <f t="shared" si="119"/>
        <v xml:space="preserve"> </v>
      </c>
      <c r="AU53" s="46" t="str">
        <f t="shared" si="123"/>
        <v xml:space="preserve"> </v>
      </c>
      <c r="AW53" s="46" t="str">
        <f t="shared" si="120"/>
        <v xml:space="preserve"> </v>
      </c>
      <c r="AX53" s="46" t="str">
        <f t="shared" si="124"/>
        <v xml:space="preserve"> </v>
      </c>
      <c r="AY53" s="10" t="str">
        <f t="shared" si="121"/>
        <v xml:space="preserve"> </v>
      </c>
      <c r="BA53" s="13" t="str">
        <f t="shared" si="122"/>
        <v xml:space="preserve"> </v>
      </c>
    </row>
    <row r="54" spans="1:53">
      <c r="A54" s="5" t="str">
        <f t="shared" ref="A54:A59" si="127">IF(ISBLANK(K54),"",RANK(K54,$K$54:$K$59,1))</f>
        <v/>
      </c>
      <c r="B54" s="5" t="str">
        <f t="shared" ref="B54:B59" si="128">IF(ISBLANK(K54)," ",RANK(K54,$K$9:$K$89,1))</f>
        <v xml:space="preserve"> </v>
      </c>
      <c r="C54" s="5" t="str">
        <f t="shared" ref="C54:C59" si="129">IF(ISBLANK(K54)," ",CONCATENATE(D54,"/",A54))</f>
        <v xml:space="preserve"> </v>
      </c>
      <c r="D54" s="5">
        <f t="shared" ref="D54:D59" si="130">$A$51</f>
        <v>5</v>
      </c>
      <c r="E54" s="5">
        <f t="shared" ref="E54:E59" si="131">E9</f>
        <v>1</v>
      </c>
      <c r="F54" s="5"/>
      <c r="G54" s="5" t="str">
        <f t="shared" ref="G54:G59" si="132">IF(ISBLANK(F54)," ",CONCATENATE($E$3,F54))</f>
        <v xml:space="preserve"> </v>
      </c>
      <c r="H54" s="47" t="str">
        <f t="shared" ref="H54:H59" si="133">IF(ISBLANK(F54),"",VLOOKUP(G54,id,2,FALSE))</f>
        <v/>
      </c>
      <c r="I54" s="45" t="str">
        <f t="shared" ref="I54:I59" si="134">IF(ISBLANK(F54)," ",VLOOKUP(G54,id,3,FALSE))</f>
        <v xml:space="preserve"> </v>
      </c>
      <c r="J54" s="47" t="str">
        <f t="shared" ref="J54:J59" si="135">IF(ISBLANK(F54)," ",VLOOKUP(G54,id,4,FALSE))</f>
        <v xml:space="preserve"> </v>
      </c>
      <c r="K54" s="38"/>
      <c r="L54" s="38"/>
      <c r="M54" s="38"/>
      <c r="N54" s="38" t="str">
        <f t="shared" ref="N54:N59" si="136">IF(ISBLANK(K54)," ",IF(K54=L54,"="," "))</f>
        <v xml:space="preserve"> </v>
      </c>
      <c r="O54" s="38" t="str">
        <f t="shared" ref="O54:O59" si="137">IF(ISBLANK(K54)," ",IF(K54&lt;=L54,"SB"," "))</f>
        <v xml:space="preserve"> </v>
      </c>
      <c r="P54" s="38" t="str">
        <f t="shared" ref="P54:P59" si="138">IF(ISBLANK(K54)," ",IF(K54=M54,"="," "))</f>
        <v xml:space="preserve"> </v>
      </c>
      <c r="Q54" s="38" t="str">
        <f t="shared" ref="Q54:Q59" si="139">IF(ISBLANK(K54)," ",IF(K54&lt;=M54,"PB"," "))</f>
        <v xml:space="preserve"> </v>
      </c>
      <c r="R54" s="37" t="str">
        <f t="shared" ref="R54:R59" si="140">IF(ISBLANK(K54)," ",CONCATENATE(N54,O54,P54,Q54))</f>
        <v xml:space="preserve"> </v>
      </c>
      <c r="S54" s="38" t="str">
        <f t="shared" ref="S54:S59" si="141">IF(B54&lt;=6,"Fin A",IF(B54&lt;13,"Fin B"," "))</f>
        <v xml:space="preserve"> </v>
      </c>
      <c r="AN54" s="10" t="str">
        <f t="shared" si="126"/>
        <v xml:space="preserve"> </v>
      </c>
      <c r="AO54" s="10" t="str">
        <f t="shared" si="114"/>
        <v xml:space="preserve"> </v>
      </c>
      <c r="AP54" s="13" t="str">
        <f t="shared" si="115"/>
        <v/>
      </c>
      <c r="AQ54" s="16" t="str">
        <f t="shared" si="116"/>
        <v xml:space="preserve"> </v>
      </c>
      <c r="AR54" s="19" t="str">
        <f t="shared" si="117"/>
        <v xml:space="preserve"> </v>
      </c>
      <c r="AS54" s="13" t="str">
        <f t="shared" si="118"/>
        <v xml:space="preserve"> </v>
      </c>
      <c r="AT54" s="13" t="str">
        <f t="shared" si="119"/>
        <v xml:space="preserve"> </v>
      </c>
      <c r="AU54" s="46" t="str">
        <f t="shared" si="123"/>
        <v xml:space="preserve"> </v>
      </c>
      <c r="AW54" s="46" t="str">
        <f t="shared" si="120"/>
        <v xml:space="preserve"> </v>
      </c>
      <c r="AX54" s="46" t="str">
        <f t="shared" si="124"/>
        <v xml:space="preserve"> </v>
      </c>
      <c r="AY54" s="10" t="str">
        <f t="shared" si="121"/>
        <v xml:space="preserve"> </v>
      </c>
      <c r="BA54" s="13" t="str">
        <f t="shared" si="122"/>
        <v xml:space="preserve"> </v>
      </c>
    </row>
    <row r="55" spans="1:53">
      <c r="A55" s="7" t="str">
        <f t="shared" si="127"/>
        <v/>
      </c>
      <c r="B55" s="7" t="str">
        <f t="shared" si="128"/>
        <v xml:space="preserve"> </v>
      </c>
      <c r="C55" s="5" t="str">
        <f t="shared" si="129"/>
        <v xml:space="preserve"> </v>
      </c>
      <c r="D55" s="5">
        <f t="shared" si="130"/>
        <v>5</v>
      </c>
      <c r="E55" s="7">
        <f t="shared" si="131"/>
        <v>2</v>
      </c>
      <c r="F55" s="7"/>
      <c r="G55" s="7" t="str">
        <f t="shared" si="132"/>
        <v xml:space="preserve"> </v>
      </c>
      <c r="H55" s="50" t="str">
        <f t="shared" si="133"/>
        <v/>
      </c>
      <c r="I55" s="48" t="str">
        <f t="shared" si="134"/>
        <v xml:space="preserve"> </v>
      </c>
      <c r="J55" s="50" t="str">
        <f t="shared" si="135"/>
        <v xml:space="preserve"> </v>
      </c>
      <c r="K55" s="44"/>
      <c r="L55" s="44"/>
      <c r="M55" s="44"/>
      <c r="N55" s="38" t="str">
        <f t="shared" si="136"/>
        <v xml:space="preserve"> </v>
      </c>
      <c r="O55" s="38" t="str">
        <f t="shared" si="137"/>
        <v xml:space="preserve"> </v>
      </c>
      <c r="P55" s="38" t="str">
        <f t="shared" si="138"/>
        <v xml:space="preserve"> </v>
      </c>
      <c r="Q55" s="38" t="str">
        <f t="shared" si="139"/>
        <v xml:space="preserve"> </v>
      </c>
      <c r="R55" s="37" t="str">
        <f t="shared" si="140"/>
        <v xml:space="preserve"> </v>
      </c>
      <c r="S55" s="38" t="str">
        <f t="shared" si="141"/>
        <v xml:space="preserve"> </v>
      </c>
      <c r="AN55" s="10" t="str">
        <f t="shared" si="126"/>
        <v xml:space="preserve"> </v>
      </c>
      <c r="AO55" s="10" t="str">
        <f t="shared" si="114"/>
        <v xml:space="preserve"> </v>
      </c>
      <c r="AP55" s="13" t="str">
        <f t="shared" si="115"/>
        <v/>
      </c>
      <c r="AQ55" s="16" t="str">
        <f t="shared" si="116"/>
        <v xml:space="preserve"> </v>
      </c>
      <c r="AR55" s="19" t="str">
        <f t="shared" si="117"/>
        <v xml:space="preserve"> </v>
      </c>
      <c r="AS55" s="13" t="str">
        <f t="shared" si="118"/>
        <v xml:space="preserve"> </v>
      </c>
      <c r="AT55" s="13" t="str">
        <f t="shared" si="119"/>
        <v xml:space="preserve"> </v>
      </c>
      <c r="AU55" s="46" t="str">
        <f t="shared" si="123"/>
        <v xml:space="preserve"> </v>
      </c>
      <c r="AW55" s="46" t="str">
        <f t="shared" si="120"/>
        <v xml:space="preserve"> </v>
      </c>
      <c r="AX55" s="46" t="str">
        <f t="shared" si="124"/>
        <v xml:space="preserve"> </v>
      </c>
      <c r="AY55" s="10" t="str">
        <f t="shared" si="121"/>
        <v xml:space="preserve"> </v>
      </c>
      <c r="BA55" s="13" t="str">
        <f t="shared" si="122"/>
        <v xml:space="preserve"> </v>
      </c>
    </row>
    <row r="56" spans="1:53">
      <c r="A56" s="7" t="str">
        <f t="shared" si="127"/>
        <v/>
      </c>
      <c r="B56" s="7" t="str">
        <f t="shared" si="128"/>
        <v xml:space="preserve"> </v>
      </c>
      <c r="C56" s="5" t="str">
        <f t="shared" si="129"/>
        <v xml:space="preserve"> </v>
      </c>
      <c r="D56" s="5">
        <f t="shared" si="130"/>
        <v>5</v>
      </c>
      <c r="E56" s="7">
        <f t="shared" si="131"/>
        <v>3</v>
      </c>
      <c r="F56" s="7"/>
      <c r="G56" s="7" t="str">
        <f t="shared" si="132"/>
        <v xml:space="preserve"> </v>
      </c>
      <c r="H56" s="50" t="str">
        <f t="shared" si="133"/>
        <v/>
      </c>
      <c r="I56" s="48" t="str">
        <f t="shared" si="134"/>
        <v xml:space="preserve"> </v>
      </c>
      <c r="J56" s="50" t="str">
        <f t="shared" si="135"/>
        <v xml:space="preserve"> </v>
      </c>
      <c r="K56" s="44"/>
      <c r="L56" s="44"/>
      <c r="M56" s="44"/>
      <c r="N56" s="38" t="str">
        <f t="shared" si="136"/>
        <v xml:space="preserve"> </v>
      </c>
      <c r="O56" s="38" t="str">
        <f t="shared" si="137"/>
        <v xml:space="preserve"> </v>
      </c>
      <c r="P56" s="38" t="str">
        <f t="shared" si="138"/>
        <v xml:space="preserve"> </v>
      </c>
      <c r="Q56" s="38" t="str">
        <f t="shared" si="139"/>
        <v xml:space="preserve"> </v>
      </c>
      <c r="R56" s="37" t="str">
        <f t="shared" si="140"/>
        <v xml:space="preserve"> </v>
      </c>
      <c r="S56" s="38" t="str">
        <f t="shared" si="141"/>
        <v xml:space="preserve"> </v>
      </c>
      <c r="AN56" s="10" t="str">
        <f t="shared" si="126"/>
        <v xml:space="preserve"> </v>
      </c>
      <c r="AO56" s="10" t="str">
        <f t="shared" si="114"/>
        <v xml:space="preserve"> </v>
      </c>
      <c r="AP56" s="13" t="str">
        <f t="shared" si="115"/>
        <v/>
      </c>
      <c r="AQ56" s="16" t="str">
        <f t="shared" si="116"/>
        <v xml:space="preserve"> </v>
      </c>
      <c r="AR56" s="19" t="str">
        <f t="shared" si="117"/>
        <v xml:space="preserve"> </v>
      </c>
      <c r="AS56" s="13" t="str">
        <f t="shared" si="118"/>
        <v xml:space="preserve"> </v>
      </c>
      <c r="AT56" s="13" t="str">
        <f t="shared" si="119"/>
        <v xml:space="preserve"> </v>
      </c>
      <c r="AU56" s="46" t="str">
        <f t="shared" si="123"/>
        <v xml:space="preserve"> </v>
      </c>
      <c r="AW56" s="46" t="str">
        <f t="shared" si="120"/>
        <v xml:space="preserve"> </v>
      </c>
      <c r="AX56" s="46" t="str">
        <f t="shared" si="124"/>
        <v xml:space="preserve"> </v>
      </c>
      <c r="AY56" s="10" t="str">
        <f t="shared" si="121"/>
        <v xml:space="preserve"> </v>
      </c>
      <c r="BA56" s="13" t="str">
        <f t="shared" si="122"/>
        <v xml:space="preserve"> </v>
      </c>
    </row>
    <row r="57" spans="1:53">
      <c r="A57" s="7" t="str">
        <f t="shared" si="127"/>
        <v/>
      </c>
      <c r="B57" s="7" t="str">
        <f t="shared" si="128"/>
        <v xml:space="preserve"> </v>
      </c>
      <c r="C57" s="5" t="str">
        <f t="shared" si="129"/>
        <v xml:space="preserve"> </v>
      </c>
      <c r="D57" s="5">
        <f t="shared" si="130"/>
        <v>5</v>
      </c>
      <c r="E57" s="7">
        <f t="shared" si="131"/>
        <v>4</v>
      </c>
      <c r="F57" s="7"/>
      <c r="G57" s="7" t="str">
        <f t="shared" si="132"/>
        <v xml:space="preserve"> </v>
      </c>
      <c r="H57" s="50" t="str">
        <f t="shared" si="133"/>
        <v/>
      </c>
      <c r="I57" s="48" t="str">
        <f t="shared" si="134"/>
        <v xml:space="preserve"> </v>
      </c>
      <c r="J57" s="50" t="str">
        <f t="shared" si="135"/>
        <v xml:space="preserve"> </v>
      </c>
      <c r="K57" s="44"/>
      <c r="L57" s="44"/>
      <c r="M57" s="44"/>
      <c r="N57" s="38" t="str">
        <f t="shared" si="136"/>
        <v xml:space="preserve"> </v>
      </c>
      <c r="O57" s="38" t="str">
        <f t="shared" si="137"/>
        <v xml:space="preserve"> </v>
      </c>
      <c r="P57" s="38" t="str">
        <f t="shared" si="138"/>
        <v xml:space="preserve"> </v>
      </c>
      <c r="Q57" s="38" t="str">
        <f t="shared" si="139"/>
        <v xml:space="preserve"> </v>
      </c>
      <c r="R57" s="37" t="str">
        <f t="shared" si="140"/>
        <v xml:space="preserve"> </v>
      </c>
      <c r="S57" s="38" t="str">
        <f t="shared" si="141"/>
        <v xml:space="preserve"> </v>
      </c>
      <c r="AN57" s="10" t="str">
        <f t="shared" si="126"/>
        <v xml:space="preserve"> </v>
      </c>
      <c r="AO57" s="10" t="str">
        <f t="shared" si="114"/>
        <v xml:space="preserve"> </v>
      </c>
      <c r="AP57" s="13" t="str">
        <f t="shared" si="115"/>
        <v/>
      </c>
      <c r="AQ57" s="16" t="str">
        <f t="shared" si="116"/>
        <v xml:space="preserve"> </v>
      </c>
      <c r="AR57" s="19" t="str">
        <f t="shared" si="117"/>
        <v xml:space="preserve"> </v>
      </c>
      <c r="AS57" s="13" t="str">
        <f t="shared" si="118"/>
        <v xml:space="preserve"> </v>
      </c>
      <c r="AT57" s="13" t="str">
        <f t="shared" si="119"/>
        <v xml:space="preserve"> </v>
      </c>
      <c r="AU57" s="46" t="str">
        <f t="shared" si="123"/>
        <v xml:space="preserve"> </v>
      </c>
      <c r="AW57" s="46" t="str">
        <f t="shared" si="120"/>
        <v xml:space="preserve"> </v>
      </c>
      <c r="AX57" s="46" t="str">
        <f t="shared" si="124"/>
        <v xml:space="preserve"> </v>
      </c>
      <c r="AY57" s="10" t="str">
        <f t="shared" si="121"/>
        <v xml:space="preserve"> </v>
      </c>
      <c r="BA57" s="13" t="str">
        <f t="shared" si="122"/>
        <v xml:space="preserve"> </v>
      </c>
    </row>
    <row r="58" spans="1:53">
      <c r="A58" s="7" t="str">
        <f t="shared" si="127"/>
        <v/>
      </c>
      <c r="B58" s="7" t="str">
        <f t="shared" si="128"/>
        <v xml:space="preserve"> </v>
      </c>
      <c r="C58" s="5" t="str">
        <f t="shared" si="129"/>
        <v xml:space="preserve"> </v>
      </c>
      <c r="D58" s="5">
        <f t="shared" si="130"/>
        <v>5</v>
      </c>
      <c r="E58" s="7">
        <f t="shared" si="131"/>
        <v>5</v>
      </c>
      <c r="F58" s="7"/>
      <c r="G58" s="7" t="str">
        <f t="shared" si="132"/>
        <v xml:space="preserve"> </v>
      </c>
      <c r="H58" s="50" t="str">
        <f t="shared" si="133"/>
        <v/>
      </c>
      <c r="I58" s="48" t="str">
        <f t="shared" si="134"/>
        <v xml:space="preserve"> </v>
      </c>
      <c r="J58" s="50" t="str">
        <f t="shared" si="135"/>
        <v xml:space="preserve"> </v>
      </c>
      <c r="K58" s="44"/>
      <c r="L58" s="44"/>
      <c r="M58" s="44"/>
      <c r="N58" s="38" t="str">
        <f t="shared" si="136"/>
        <v xml:space="preserve"> </v>
      </c>
      <c r="O58" s="38" t="str">
        <f t="shared" si="137"/>
        <v xml:space="preserve"> </v>
      </c>
      <c r="P58" s="38" t="str">
        <f t="shared" si="138"/>
        <v xml:space="preserve"> </v>
      </c>
      <c r="Q58" s="38" t="str">
        <f t="shared" si="139"/>
        <v xml:space="preserve"> </v>
      </c>
      <c r="R58" s="37" t="str">
        <f t="shared" si="140"/>
        <v xml:space="preserve"> </v>
      </c>
      <c r="S58" s="38" t="str">
        <f t="shared" si="141"/>
        <v xml:space="preserve"> </v>
      </c>
      <c r="AN58" s="10" t="str">
        <f t="shared" si="126"/>
        <v xml:space="preserve"> </v>
      </c>
      <c r="AO58" s="10" t="str">
        <f t="shared" si="114"/>
        <v xml:space="preserve"> </v>
      </c>
      <c r="AP58" s="13" t="str">
        <f t="shared" si="115"/>
        <v/>
      </c>
      <c r="AQ58" s="16" t="str">
        <f t="shared" si="116"/>
        <v xml:space="preserve"> </v>
      </c>
      <c r="AR58" s="19" t="str">
        <f t="shared" si="117"/>
        <v xml:space="preserve"> </v>
      </c>
      <c r="AS58" s="13" t="str">
        <f t="shared" si="118"/>
        <v xml:space="preserve"> </v>
      </c>
      <c r="AT58" s="13" t="str">
        <f t="shared" si="119"/>
        <v xml:space="preserve"> </v>
      </c>
      <c r="AU58" s="46" t="str">
        <f t="shared" si="123"/>
        <v xml:space="preserve"> </v>
      </c>
      <c r="AW58" s="46" t="str">
        <f t="shared" si="120"/>
        <v xml:space="preserve"> </v>
      </c>
      <c r="AX58" s="46" t="str">
        <f t="shared" si="124"/>
        <v xml:space="preserve"> </v>
      </c>
      <c r="AY58" s="10" t="str">
        <f t="shared" si="121"/>
        <v xml:space="preserve"> </v>
      </c>
      <c r="BA58" s="13" t="str">
        <f t="shared" si="122"/>
        <v xml:space="preserve"> </v>
      </c>
    </row>
    <row r="59" spans="1:53">
      <c r="A59" s="7" t="str">
        <f t="shared" si="127"/>
        <v/>
      </c>
      <c r="B59" s="7" t="str">
        <f t="shared" si="128"/>
        <v xml:space="preserve"> </v>
      </c>
      <c r="C59" s="5" t="str">
        <f t="shared" si="129"/>
        <v xml:space="preserve"> </v>
      </c>
      <c r="D59" s="5">
        <f t="shared" si="130"/>
        <v>5</v>
      </c>
      <c r="E59" s="7">
        <f t="shared" si="131"/>
        <v>6</v>
      </c>
      <c r="F59" s="7"/>
      <c r="G59" s="7" t="str">
        <f t="shared" si="132"/>
        <v xml:space="preserve"> </v>
      </c>
      <c r="H59" s="50" t="str">
        <f t="shared" si="133"/>
        <v/>
      </c>
      <c r="I59" s="48" t="str">
        <f t="shared" si="134"/>
        <v xml:space="preserve"> </v>
      </c>
      <c r="J59" s="50" t="str">
        <f t="shared" si="135"/>
        <v xml:space="preserve"> </v>
      </c>
      <c r="K59" s="44"/>
      <c r="L59" s="44"/>
      <c r="M59" s="44"/>
      <c r="N59" s="38" t="str">
        <f t="shared" si="136"/>
        <v xml:space="preserve"> </v>
      </c>
      <c r="O59" s="38" t="str">
        <f t="shared" si="137"/>
        <v xml:space="preserve"> </v>
      </c>
      <c r="P59" s="38" t="str">
        <f t="shared" si="138"/>
        <v xml:space="preserve"> </v>
      </c>
      <c r="Q59" s="38" t="str">
        <f t="shared" si="139"/>
        <v xml:space="preserve"> </v>
      </c>
      <c r="R59" s="37" t="str">
        <f t="shared" si="140"/>
        <v xml:space="preserve"> </v>
      </c>
      <c r="S59" s="38" t="str">
        <f t="shared" si="141"/>
        <v xml:space="preserve"> </v>
      </c>
      <c r="AN59" s="10" t="str">
        <f t="shared" si="126"/>
        <v xml:space="preserve"> </v>
      </c>
      <c r="AO59" s="10" t="str">
        <f t="shared" si="114"/>
        <v xml:space="preserve"> </v>
      </c>
      <c r="AP59" s="13" t="str">
        <f t="shared" si="115"/>
        <v/>
      </c>
      <c r="AQ59" s="16" t="str">
        <f t="shared" si="116"/>
        <v xml:space="preserve"> </v>
      </c>
      <c r="AR59" s="19" t="str">
        <f t="shared" si="117"/>
        <v xml:space="preserve"> </v>
      </c>
      <c r="AS59" s="13" t="str">
        <f t="shared" si="118"/>
        <v xml:space="preserve"> </v>
      </c>
      <c r="AT59" s="13" t="str">
        <f t="shared" si="119"/>
        <v xml:space="preserve"> </v>
      </c>
      <c r="AU59" s="46" t="str">
        <f t="shared" si="123"/>
        <v xml:space="preserve"> </v>
      </c>
      <c r="AW59" s="46" t="str">
        <f t="shared" si="120"/>
        <v xml:space="preserve"> </v>
      </c>
      <c r="AX59" s="46" t="str">
        <f t="shared" si="124"/>
        <v xml:space="preserve"> </v>
      </c>
      <c r="AY59" s="10" t="str">
        <f t="shared" si="121"/>
        <v xml:space="preserve"> </v>
      </c>
      <c r="BA59" s="13" t="str">
        <f t="shared" si="122"/>
        <v xml:space="preserve"> </v>
      </c>
    </row>
    <row r="60" spans="1:53">
      <c r="AN60" s="10" t="str">
        <f t="shared" si="126"/>
        <v xml:space="preserve"> </v>
      </c>
      <c r="AO60" s="10" t="str">
        <f t="shared" si="114"/>
        <v xml:space="preserve"> </v>
      </c>
      <c r="AP60" s="13" t="str">
        <f t="shared" si="115"/>
        <v/>
      </c>
      <c r="AQ60" s="16" t="str">
        <f t="shared" si="116"/>
        <v xml:space="preserve"> </v>
      </c>
      <c r="AR60" s="19" t="str">
        <f t="shared" si="117"/>
        <v xml:space="preserve"> </v>
      </c>
      <c r="AS60" s="13" t="str">
        <f t="shared" si="118"/>
        <v xml:space="preserve"> </v>
      </c>
      <c r="AT60" s="13" t="str">
        <f t="shared" si="119"/>
        <v xml:space="preserve"> </v>
      </c>
      <c r="AU60" s="46" t="str">
        <f t="shared" si="123"/>
        <v xml:space="preserve"> </v>
      </c>
      <c r="AW60" s="46" t="str">
        <f t="shared" si="120"/>
        <v xml:space="preserve"> </v>
      </c>
      <c r="AX60" s="46" t="str">
        <f t="shared" si="124"/>
        <v xml:space="preserve"> </v>
      </c>
      <c r="AY60" s="10" t="str">
        <f t="shared" si="121"/>
        <v xml:space="preserve"> </v>
      </c>
      <c r="BA60" s="13" t="str">
        <f t="shared" si="122"/>
        <v xml:space="preserve"> </v>
      </c>
    </row>
    <row r="61" spans="1:53" ht="17.25" customHeight="1">
      <c r="A61" s="33">
        <v>6</v>
      </c>
      <c r="B61" s="33"/>
      <c r="C61" s="33"/>
      <c r="D61" s="33"/>
      <c r="E61" s="33"/>
      <c r="G61" s="36" t="e">
        <f>IF(ISBLANK(A61)," ",VLOOKUP(A61,beg,2,FALSE))</f>
        <v>#NAME?</v>
      </c>
      <c r="H61" s="3" t="e">
        <f>IF(ISBLANK(A61)," ",CONCATENATE(G61," ",$E$4))</f>
        <v>#NAME?</v>
      </c>
      <c r="I61" s="10"/>
      <c r="AN61" s="10" t="str">
        <f t="shared" si="126"/>
        <v xml:space="preserve"> </v>
      </c>
      <c r="AO61" s="10" t="str">
        <f t="shared" si="114"/>
        <v xml:space="preserve"> </v>
      </c>
      <c r="AP61" s="13" t="str">
        <f t="shared" si="115"/>
        <v/>
      </c>
      <c r="AQ61" s="16" t="str">
        <f t="shared" si="116"/>
        <v xml:space="preserve"> </v>
      </c>
      <c r="AR61" s="19" t="str">
        <f t="shared" si="117"/>
        <v xml:space="preserve"> </v>
      </c>
      <c r="AS61" s="13" t="str">
        <f t="shared" si="118"/>
        <v xml:space="preserve"> </v>
      </c>
      <c r="AT61" s="13" t="str">
        <f t="shared" si="119"/>
        <v xml:space="preserve"> </v>
      </c>
      <c r="AU61" s="46" t="str">
        <f t="shared" si="123"/>
        <v xml:space="preserve"> </v>
      </c>
      <c r="AW61" s="46" t="str">
        <f t="shared" si="120"/>
        <v xml:space="preserve"> </v>
      </c>
      <c r="AX61" s="46" t="str">
        <f t="shared" si="124"/>
        <v xml:space="preserve"> </v>
      </c>
      <c r="AY61" s="10" t="str">
        <f t="shared" si="121"/>
        <v xml:space="preserve"> </v>
      </c>
      <c r="BA61" s="13" t="str">
        <f t="shared" si="122"/>
        <v xml:space="preserve"> </v>
      </c>
    </row>
    <row r="62" spans="1:53" ht="15.75" customHeight="1">
      <c r="A62" s="33"/>
      <c r="B62" s="33"/>
      <c r="C62" s="33"/>
      <c r="D62" s="33"/>
      <c r="E62" s="19" t="str">
        <f>$A$7</f>
        <v>Startas:</v>
      </c>
      <c r="F62" s="52" t="e">
        <f>IF(ISBLANK($A$1)," ",SUM(F52+$A$5))</f>
        <v>#NAME?</v>
      </c>
      <c r="I62" s="10"/>
      <c r="AN62" s="10" t="str">
        <f t="shared" si="126"/>
        <v xml:space="preserve"> </v>
      </c>
      <c r="AO62" s="10" t="str">
        <f t="shared" si="114"/>
        <v xml:space="preserve"> </v>
      </c>
      <c r="AP62" s="13" t="str">
        <f t="shared" si="115"/>
        <v/>
      </c>
      <c r="AQ62" s="16" t="str">
        <f t="shared" si="116"/>
        <v xml:space="preserve"> </v>
      </c>
      <c r="AR62" s="19" t="str">
        <f t="shared" si="117"/>
        <v xml:space="preserve"> </v>
      </c>
      <c r="AS62" s="13" t="str">
        <f t="shared" si="118"/>
        <v xml:space="preserve"> </v>
      </c>
      <c r="AT62" s="13" t="str">
        <f t="shared" si="119"/>
        <v xml:space="preserve"> </v>
      </c>
      <c r="AU62" s="46" t="str">
        <f t="shared" si="123"/>
        <v xml:space="preserve"> </v>
      </c>
      <c r="AW62" s="46" t="str">
        <f t="shared" si="120"/>
        <v xml:space="preserve"> </v>
      </c>
      <c r="AX62" s="46" t="str">
        <f t="shared" si="124"/>
        <v xml:space="preserve"> </v>
      </c>
      <c r="AY62" s="10" t="str">
        <f t="shared" si="121"/>
        <v xml:space="preserve"> </v>
      </c>
      <c r="BA62" s="13" t="str">
        <f t="shared" si="122"/>
        <v xml:space="preserve"> </v>
      </c>
    </row>
    <row r="63" spans="1:53">
      <c r="A63" s="35" t="str">
        <f t="shared" ref="A63:S63" si="142">A8</f>
        <v>Vieta</v>
      </c>
      <c r="B63" s="35" t="str">
        <f t="shared" si="142"/>
        <v>Vt viso</v>
      </c>
      <c r="C63" s="35" t="str">
        <f t="shared" si="142"/>
        <v>bėg/vt</v>
      </c>
      <c r="D63" s="35" t="str">
        <f t="shared" si="142"/>
        <v>beg</v>
      </c>
      <c r="E63" s="57" t="str">
        <f t="shared" si="142"/>
        <v>Takas</v>
      </c>
      <c r="F63" s="57" t="str">
        <f t="shared" si="142"/>
        <v>St Nr</v>
      </c>
      <c r="G63" s="35" t="str">
        <f t="shared" si="142"/>
        <v>ID</v>
      </c>
      <c r="H63" s="58" t="str">
        <f t="shared" si="142"/>
        <v>Dalyvis</v>
      </c>
      <c r="I63" s="43" t="str">
        <f t="shared" si="142"/>
        <v>Gim. data</v>
      </c>
      <c r="J63" s="58" t="str">
        <f t="shared" si="142"/>
        <v>Komanda</v>
      </c>
      <c r="K63" s="57" t="str">
        <f t="shared" si="142"/>
        <v>Rez</v>
      </c>
      <c r="L63" s="35" t="str">
        <f t="shared" si="142"/>
        <v>SB</v>
      </c>
      <c r="M63" s="35" t="str">
        <f t="shared" si="142"/>
        <v>PB</v>
      </c>
      <c r="N63" s="39">
        <f t="shared" si="142"/>
        <v>0</v>
      </c>
      <c r="O63" s="39">
        <f t="shared" si="142"/>
        <v>0</v>
      </c>
      <c r="P63" s="39">
        <f t="shared" si="142"/>
        <v>0</v>
      </c>
      <c r="Q63" s="39">
        <f t="shared" si="142"/>
        <v>0</v>
      </c>
      <c r="R63" s="35" t="str">
        <f t="shared" si="142"/>
        <v>SB/PB</v>
      </c>
      <c r="S63" s="35" t="str">
        <f t="shared" si="142"/>
        <v>fin</v>
      </c>
      <c r="AN63" s="10" t="str">
        <f t="shared" si="126"/>
        <v xml:space="preserve"> </v>
      </c>
      <c r="AO63" s="10" t="str">
        <f t="shared" si="114"/>
        <v xml:space="preserve"> </v>
      </c>
      <c r="AP63" s="13" t="str">
        <f t="shared" si="115"/>
        <v/>
      </c>
      <c r="AQ63" s="16" t="str">
        <f t="shared" si="116"/>
        <v xml:space="preserve"> </v>
      </c>
      <c r="AR63" s="19" t="str">
        <f t="shared" si="117"/>
        <v xml:space="preserve"> </v>
      </c>
      <c r="AS63" s="13" t="str">
        <f t="shared" si="118"/>
        <v xml:space="preserve"> </v>
      </c>
      <c r="AT63" s="13" t="str">
        <f t="shared" si="119"/>
        <v xml:space="preserve"> </v>
      </c>
      <c r="AU63" s="46" t="str">
        <f t="shared" si="123"/>
        <v xml:space="preserve"> </v>
      </c>
      <c r="AW63" s="46" t="str">
        <f t="shared" si="120"/>
        <v xml:space="preserve"> </v>
      </c>
      <c r="AX63" s="46" t="str">
        <f t="shared" si="124"/>
        <v xml:space="preserve"> </v>
      </c>
      <c r="AY63" s="10" t="str">
        <f t="shared" si="121"/>
        <v xml:space="preserve"> </v>
      </c>
      <c r="BA63" s="13" t="str">
        <f t="shared" si="122"/>
        <v xml:space="preserve"> </v>
      </c>
    </row>
    <row r="64" spans="1:53">
      <c r="A64" s="5" t="str">
        <f t="shared" ref="A64:A69" si="143">IF(ISBLANK(K64),"",RANK(K64,$K$65:$K$69,1))</f>
        <v/>
      </c>
      <c r="B64" s="5" t="str">
        <f t="shared" ref="B64:B69" si="144">IF(ISBLANK(K64)," ",RANK(K64,$K$9:$K$89,1))</f>
        <v xml:space="preserve"> </v>
      </c>
      <c r="C64" s="5" t="str">
        <f t="shared" ref="C64:C69" si="145">IF(ISBLANK(K64)," ",CONCATENATE(D64,"/",A64))</f>
        <v xml:space="preserve"> </v>
      </c>
      <c r="D64" s="5">
        <f t="shared" ref="D64:D69" si="146">$A$61</f>
        <v>6</v>
      </c>
      <c r="E64" s="5">
        <f t="shared" ref="E64:E69" si="147">E9</f>
        <v>1</v>
      </c>
      <c r="F64" s="5"/>
      <c r="G64" s="5" t="str">
        <f t="shared" ref="G64:G69" si="148">IF(ISBLANK(F64)," ",CONCATENATE($E$3,F64))</f>
        <v xml:space="preserve"> </v>
      </c>
      <c r="H64" s="47" t="str">
        <f t="shared" ref="H64:H69" si="149">IF(ISBLANK(F64),"",VLOOKUP(G64,id,2,FALSE))</f>
        <v/>
      </c>
      <c r="I64" s="45" t="str">
        <f t="shared" ref="I64:I69" si="150">IF(ISBLANK(F64)," ",VLOOKUP(G64,id,3,FALSE))</f>
        <v xml:space="preserve"> </v>
      </c>
      <c r="J64" s="47" t="str">
        <f t="shared" ref="J64:J69" si="151">IF(ISBLANK(F64)," ",VLOOKUP(G64,id,4,FALSE))</f>
        <v xml:space="preserve"> </v>
      </c>
      <c r="K64" s="38"/>
      <c r="L64" s="38"/>
      <c r="M64" s="38"/>
      <c r="N64" s="38" t="str">
        <f t="shared" ref="N64:N69" si="152">IF(ISBLANK(K64)," ",IF(K64=L64,"="," "))</f>
        <v xml:space="preserve"> </v>
      </c>
      <c r="O64" s="38" t="str">
        <f t="shared" ref="O64:O69" si="153">IF(ISBLANK(K64)," ",IF(K64&lt;=L64,"SB"," "))</f>
        <v xml:space="preserve"> </v>
      </c>
      <c r="P64" s="38" t="str">
        <f t="shared" ref="P64:P69" si="154">IF(ISBLANK(K64)," ",IF(K64=M64,"="," "))</f>
        <v xml:space="preserve"> </v>
      </c>
      <c r="Q64" s="38" t="str">
        <f t="shared" ref="Q64:Q69" si="155">IF(ISBLANK(K64)," ",IF(K64&lt;=M64,"PB"," "))</f>
        <v xml:space="preserve"> </v>
      </c>
      <c r="R64" s="37" t="str">
        <f t="shared" ref="R64:R69" si="156">IF(ISBLANK(K64)," ",CONCATENATE(N64,O64,P64,Q64))</f>
        <v xml:space="preserve"> </v>
      </c>
      <c r="S64" s="38" t="str">
        <f t="shared" ref="S64:S69" si="157">IF(B64&lt;=6,"Fin A",IF(B64&lt;13,"Fin B"," "))</f>
        <v xml:space="preserve"> </v>
      </c>
      <c r="AN64" s="10" t="str">
        <f t="shared" si="126"/>
        <v xml:space="preserve"> </v>
      </c>
      <c r="AO64" s="10" t="str">
        <f t="shared" si="114"/>
        <v xml:space="preserve"> </v>
      </c>
      <c r="AP64" s="13" t="str">
        <f t="shared" si="115"/>
        <v/>
      </c>
      <c r="AQ64" s="16" t="str">
        <f t="shared" si="116"/>
        <v xml:space="preserve"> </v>
      </c>
      <c r="AR64" s="19" t="str">
        <f t="shared" si="117"/>
        <v xml:space="preserve"> </v>
      </c>
      <c r="AS64" s="13" t="str">
        <f t="shared" si="118"/>
        <v xml:space="preserve"> </v>
      </c>
      <c r="AT64" s="13" t="str">
        <f t="shared" si="119"/>
        <v xml:space="preserve"> </v>
      </c>
      <c r="AU64" s="46" t="str">
        <f t="shared" si="123"/>
        <v xml:space="preserve"> </v>
      </c>
      <c r="AW64" s="46" t="str">
        <f t="shared" si="120"/>
        <v xml:space="preserve"> </v>
      </c>
      <c r="AX64" s="46" t="str">
        <f t="shared" si="124"/>
        <v xml:space="preserve"> </v>
      </c>
      <c r="AY64" s="10" t="str">
        <f t="shared" si="121"/>
        <v xml:space="preserve"> </v>
      </c>
      <c r="BA64" s="13" t="str">
        <f t="shared" si="122"/>
        <v xml:space="preserve"> </v>
      </c>
    </row>
    <row r="65" spans="1:53">
      <c r="A65" s="7" t="str">
        <f t="shared" si="143"/>
        <v/>
      </c>
      <c r="B65" s="7" t="str">
        <f t="shared" si="144"/>
        <v xml:space="preserve"> </v>
      </c>
      <c r="C65" s="5" t="str">
        <f t="shared" si="145"/>
        <v xml:space="preserve"> </v>
      </c>
      <c r="D65" s="5">
        <f t="shared" si="146"/>
        <v>6</v>
      </c>
      <c r="E65" s="7">
        <f t="shared" si="147"/>
        <v>2</v>
      </c>
      <c r="F65" s="7"/>
      <c r="G65" s="7" t="str">
        <f t="shared" si="148"/>
        <v xml:space="preserve"> </v>
      </c>
      <c r="H65" s="50" t="str">
        <f t="shared" si="149"/>
        <v/>
      </c>
      <c r="I65" s="48" t="str">
        <f t="shared" si="150"/>
        <v xml:space="preserve"> </v>
      </c>
      <c r="J65" s="50" t="str">
        <f t="shared" si="151"/>
        <v xml:space="preserve"> </v>
      </c>
      <c r="K65" s="44"/>
      <c r="L65" s="44"/>
      <c r="M65" s="44"/>
      <c r="N65" s="38" t="str">
        <f t="shared" si="152"/>
        <v xml:space="preserve"> </v>
      </c>
      <c r="O65" s="38" t="str">
        <f t="shared" si="153"/>
        <v xml:space="preserve"> </v>
      </c>
      <c r="P65" s="38" t="str">
        <f t="shared" si="154"/>
        <v xml:space="preserve"> </v>
      </c>
      <c r="Q65" s="38" t="str">
        <f t="shared" si="155"/>
        <v xml:space="preserve"> </v>
      </c>
      <c r="R65" s="37" t="str">
        <f t="shared" si="156"/>
        <v xml:space="preserve"> </v>
      </c>
      <c r="S65" s="38" t="str">
        <f t="shared" si="157"/>
        <v xml:space="preserve"> </v>
      </c>
      <c r="AN65" s="10" t="str">
        <f t="shared" si="126"/>
        <v xml:space="preserve"> </v>
      </c>
      <c r="AO65" s="10" t="str">
        <f t="shared" si="114"/>
        <v xml:space="preserve"> </v>
      </c>
      <c r="AP65" s="13" t="str">
        <f t="shared" si="115"/>
        <v/>
      </c>
      <c r="AQ65" s="16" t="str">
        <f t="shared" si="116"/>
        <v xml:space="preserve"> </v>
      </c>
      <c r="AR65" s="19" t="str">
        <f t="shared" si="117"/>
        <v xml:space="preserve"> </v>
      </c>
      <c r="AS65" s="13" t="str">
        <f t="shared" si="118"/>
        <v xml:space="preserve"> </v>
      </c>
      <c r="AT65" s="13" t="str">
        <f t="shared" si="119"/>
        <v xml:space="preserve"> </v>
      </c>
      <c r="AU65" s="46" t="str">
        <f t="shared" si="123"/>
        <v xml:space="preserve"> </v>
      </c>
      <c r="AW65" s="46" t="str">
        <f t="shared" si="120"/>
        <v xml:space="preserve"> </v>
      </c>
      <c r="AX65" s="46" t="str">
        <f t="shared" si="124"/>
        <v xml:space="preserve"> </v>
      </c>
      <c r="AY65" s="10" t="str">
        <f t="shared" si="121"/>
        <v xml:space="preserve"> </v>
      </c>
      <c r="BA65" s="13" t="str">
        <f t="shared" si="122"/>
        <v xml:space="preserve"> </v>
      </c>
    </row>
    <row r="66" spans="1:53">
      <c r="A66" s="7" t="str">
        <f t="shared" si="143"/>
        <v/>
      </c>
      <c r="B66" s="7" t="str">
        <f t="shared" si="144"/>
        <v xml:space="preserve"> </v>
      </c>
      <c r="C66" s="5" t="str">
        <f t="shared" si="145"/>
        <v xml:space="preserve"> </v>
      </c>
      <c r="D66" s="5">
        <f t="shared" si="146"/>
        <v>6</v>
      </c>
      <c r="E66" s="7">
        <f t="shared" si="147"/>
        <v>3</v>
      </c>
      <c r="F66" s="7"/>
      <c r="G66" s="7" t="str">
        <f t="shared" si="148"/>
        <v xml:space="preserve"> </v>
      </c>
      <c r="H66" s="50" t="str">
        <f t="shared" si="149"/>
        <v/>
      </c>
      <c r="I66" s="48" t="str">
        <f t="shared" si="150"/>
        <v xml:space="preserve"> </v>
      </c>
      <c r="J66" s="50" t="str">
        <f t="shared" si="151"/>
        <v xml:space="preserve"> </v>
      </c>
      <c r="K66" s="44"/>
      <c r="L66" s="44"/>
      <c r="M66" s="44"/>
      <c r="N66" s="38" t="str">
        <f t="shared" si="152"/>
        <v xml:space="preserve"> </v>
      </c>
      <c r="O66" s="38" t="str">
        <f t="shared" si="153"/>
        <v xml:space="preserve"> </v>
      </c>
      <c r="P66" s="38" t="str">
        <f t="shared" si="154"/>
        <v xml:space="preserve"> </v>
      </c>
      <c r="Q66" s="38" t="str">
        <f t="shared" si="155"/>
        <v xml:space="preserve"> </v>
      </c>
      <c r="R66" s="37" t="str">
        <f t="shared" si="156"/>
        <v xml:space="preserve"> </v>
      </c>
      <c r="S66" s="38" t="str">
        <f t="shared" si="157"/>
        <v xml:space="preserve"> </v>
      </c>
      <c r="AN66" s="10" t="str">
        <f t="shared" si="126"/>
        <v xml:space="preserve"> </v>
      </c>
      <c r="AO66" s="10" t="str">
        <f t="shared" si="114"/>
        <v xml:space="preserve"> </v>
      </c>
      <c r="AP66" s="13" t="str">
        <f t="shared" si="115"/>
        <v/>
      </c>
      <c r="AQ66" s="16" t="str">
        <f t="shared" si="116"/>
        <v xml:space="preserve"> </v>
      </c>
      <c r="AR66" s="19" t="str">
        <f t="shared" si="117"/>
        <v xml:space="preserve"> </v>
      </c>
      <c r="AS66" s="13" t="str">
        <f t="shared" si="118"/>
        <v xml:space="preserve"> </v>
      </c>
      <c r="AT66" s="13" t="str">
        <f t="shared" si="119"/>
        <v xml:space="preserve"> </v>
      </c>
      <c r="AU66" s="46" t="str">
        <f t="shared" si="123"/>
        <v xml:space="preserve"> </v>
      </c>
      <c r="AW66" s="46" t="str">
        <f t="shared" si="120"/>
        <v xml:space="preserve"> </v>
      </c>
      <c r="AX66" s="46" t="str">
        <f t="shared" si="124"/>
        <v xml:space="preserve"> </v>
      </c>
      <c r="AY66" s="10" t="str">
        <f t="shared" si="121"/>
        <v xml:space="preserve"> </v>
      </c>
      <c r="BA66" s="13" t="str">
        <f t="shared" si="122"/>
        <v xml:space="preserve"> </v>
      </c>
    </row>
    <row r="67" spans="1:53">
      <c r="A67" s="7" t="str">
        <f t="shared" si="143"/>
        <v/>
      </c>
      <c r="B67" s="7" t="str">
        <f t="shared" si="144"/>
        <v xml:space="preserve"> </v>
      </c>
      <c r="C67" s="5" t="str">
        <f t="shared" si="145"/>
        <v xml:space="preserve"> </v>
      </c>
      <c r="D67" s="5">
        <f t="shared" si="146"/>
        <v>6</v>
      </c>
      <c r="E67" s="7">
        <f t="shared" si="147"/>
        <v>4</v>
      </c>
      <c r="F67" s="7"/>
      <c r="G67" s="7" t="str">
        <f t="shared" si="148"/>
        <v xml:space="preserve"> </v>
      </c>
      <c r="H67" s="50" t="str">
        <f t="shared" si="149"/>
        <v/>
      </c>
      <c r="I67" s="48" t="str">
        <f t="shared" si="150"/>
        <v xml:space="preserve"> </v>
      </c>
      <c r="J67" s="50" t="str">
        <f t="shared" si="151"/>
        <v xml:space="preserve"> </v>
      </c>
      <c r="K67" s="44"/>
      <c r="L67" s="44"/>
      <c r="M67" s="44"/>
      <c r="N67" s="38" t="str">
        <f t="shared" si="152"/>
        <v xml:space="preserve"> </v>
      </c>
      <c r="O67" s="38" t="str">
        <f t="shared" si="153"/>
        <v xml:space="preserve"> </v>
      </c>
      <c r="P67" s="38" t="str">
        <f t="shared" si="154"/>
        <v xml:space="preserve"> </v>
      </c>
      <c r="Q67" s="38" t="str">
        <f t="shared" si="155"/>
        <v xml:space="preserve"> </v>
      </c>
      <c r="R67" s="37" t="str">
        <f t="shared" si="156"/>
        <v xml:space="preserve"> </v>
      </c>
      <c r="S67" s="38" t="str">
        <f t="shared" si="157"/>
        <v xml:space="preserve"> </v>
      </c>
      <c r="AN67" s="10" t="str">
        <f t="shared" si="126"/>
        <v xml:space="preserve"> </v>
      </c>
      <c r="AO67" s="10" t="str">
        <f t="shared" si="114"/>
        <v xml:space="preserve"> </v>
      </c>
      <c r="AP67" s="13" t="str">
        <f t="shared" si="115"/>
        <v/>
      </c>
      <c r="AQ67" s="16" t="str">
        <f t="shared" si="116"/>
        <v xml:space="preserve"> </v>
      </c>
      <c r="AR67" s="19" t="str">
        <f t="shared" si="117"/>
        <v xml:space="preserve"> </v>
      </c>
      <c r="AS67" s="13" t="str">
        <f t="shared" si="118"/>
        <v xml:space="preserve"> </v>
      </c>
      <c r="AT67" s="13" t="str">
        <f t="shared" si="119"/>
        <v xml:space="preserve"> </v>
      </c>
      <c r="AU67" s="46" t="str">
        <f t="shared" si="123"/>
        <v xml:space="preserve"> </v>
      </c>
      <c r="AW67" s="46" t="str">
        <f t="shared" si="120"/>
        <v xml:space="preserve"> </v>
      </c>
      <c r="AX67" s="46" t="str">
        <f t="shared" si="124"/>
        <v xml:space="preserve"> </v>
      </c>
      <c r="AY67" s="10" t="str">
        <f t="shared" si="121"/>
        <v xml:space="preserve"> </v>
      </c>
      <c r="BA67" s="13" t="str">
        <f t="shared" si="122"/>
        <v xml:space="preserve"> </v>
      </c>
    </row>
    <row r="68" spans="1:53">
      <c r="A68" s="7" t="str">
        <f t="shared" si="143"/>
        <v/>
      </c>
      <c r="B68" s="7" t="str">
        <f t="shared" si="144"/>
        <v xml:space="preserve"> </v>
      </c>
      <c r="C68" s="5" t="str">
        <f t="shared" si="145"/>
        <v xml:space="preserve"> </v>
      </c>
      <c r="D68" s="5">
        <f t="shared" si="146"/>
        <v>6</v>
      </c>
      <c r="E68" s="7">
        <f t="shared" si="147"/>
        <v>5</v>
      </c>
      <c r="F68" s="7"/>
      <c r="G68" s="7" t="str">
        <f t="shared" si="148"/>
        <v xml:space="preserve"> </v>
      </c>
      <c r="H68" s="50" t="str">
        <f t="shared" si="149"/>
        <v/>
      </c>
      <c r="I68" s="48" t="str">
        <f t="shared" si="150"/>
        <v xml:space="preserve"> </v>
      </c>
      <c r="J68" s="50" t="str">
        <f t="shared" si="151"/>
        <v xml:space="preserve"> </v>
      </c>
      <c r="K68" s="44"/>
      <c r="L68" s="44"/>
      <c r="M68" s="44"/>
      <c r="N68" s="38" t="str">
        <f t="shared" si="152"/>
        <v xml:space="preserve"> </v>
      </c>
      <c r="O68" s="38" t="str">
        <f t="shared" si="153"/>
        <v xml:space="preserve"> </v>
      </c>
      <c r="P68" s="38" t="str">
        <f t="shared" si="154"/>
        <v xml:space="preserve"> </v>
      </c>
      <c r="Q68" s="38" t="str">
        <f t="shared" si="155"/>
        <v xml:space="preserve"> </v>
      </c>
      <c r="R68" s="37" t="str">
        <f t="shared" si="156"/>
        <v xml:space="preserve"> </v>
      </c>
      <c r="S68" s="38" t="str">
        <f t="shared" si="157"/>
        <v xml:space="preserve"> </v>
      </c>
      <c r="AN68" s="10" t="str">
        <f t="shared" si="126"/>
        <v xml:space="preserve"> </v>
      </c>
      <c r="AO68" s="10" t="str">
        <f t="shared" si="114"/>
        <v xml:space="preserve"> </v>
      </c>
      <c r="AP68" s="13" t="str">
        <f t="shared" si="115"/>
        <v/>
      </c>
      <c r="AQ68" s="16" t="str">
        <f t="shared" si="116"/>
        <v xml:space="preserve"> </v>
      </c>
      <c r="AR68" s="19" t="str">
        <f t="shared" si="117"/>
        <v xml:space="preserve"> </v>
      </c>
      <c r="AS68" s="13" t="str">
        <f t="shared" si="118"/>
        <v xml:space="preserve"> </v>
      </c>
      <c r="AT68" s="13" t="str">
        <f t="shared" si="119"/>
        <v xml:space="preserve"> </v>
      </c>
      <c r="AU68" s="46" t="str">
        <f t="shared" si="123"/>
        <v xml:space="preserve"> </v>
      </c>
      <c r="AW68" s="46" t="str">
        <f t="shared" si="120"/>
        <v xml:space="preserve"> </v>
      </c>
      <c r="AX68" s="46" t="str">
        <f t="shared" si="124"/>
        <v xml:space="preserve"> </v>
      </c>
      <c r="AY68" s="10" t="str">
        <f t="shared" si="121"/>
        <v xml:space="preserve"> </v>
      </c>
      <c r="BA68" s="13" t="str">
        <f t="shared" si="122"/>
        <v xml:space="preserve"> </v>
      </c>
    </row>
    <row r="69" spans="1:53">
      <c r="A69" s="7" t="str">
        <f t="shared" si="143"/>
        <v/>
      </c>
      <c r="B69" s="7" t="str">
        <f t="shared" si="144"/>
        <v xml:space="preserve"> </v>
      </c>
      <c r="C69" s="5" t="str">
        <f t="shared" si="145"/>
        <v xml:space="preserve"> </v>
      </c>
      <c r="D69" s="5">
        <f t="shared" si="146"/>
        <v>6</v>
      </c>
      <c r="E69" s="7">
        <f t="shared" si="147"/>
        <v>6</v>
      </c>
      <c r="F69" s="7"/>
      <c r="G69" s="7" t="str">
        <f t="shared" si="148"/>
        <v xml:space="preserve"> </v>
      </c>
      <c r="H69" s="50" t="str">
        <f t="shared" si="149"/>
        <v/>
      </c>
      <c r="I69" s="48" t="str">
        <f t="shared" si="150"/>
        <v xml:space="preserve"> </v>
      </c>
      <c r="J69" s="50" t="str">
        <f t="shared" si="151"/>
        <v xml:space="preserve"> </v>
      </c>
      <c r="K69" s="44"/>
      <c r="L69" s="44"/>
      <c r="M69" s="44"/>
      <c r="N69" s="38" t="str">
        <f t="shared" si="152"/>
        <v xml:space="preserve"> </v>
      </c>
      <c r="O69" s="38" t="str">
        <f t="shared" si="153"/>
        <v xml:space="preserve"> </v>
      </c>
      <c r="P69" s="38" t="str">
        <f t="shared" si="154"/>
        <v xml:space="preserve"> </v>
      </c>
      <c r="Q69" s="38" t="str">
        <f t="shared" si="155"/>
        <v xml:space="preserve"> </v>
      </c>
      <c r="R69" s="37" t="str">
        <f t="shared" si="156"/>
        <v xml:space="preserve"> </v>
      </c>
      <c r="S69" s="38" t="str">
        <f t="shared" si="157"/>
        <v xml:space="preserve"> </v>
      </c>
      <c r="AN69" s="10" t="str">
        <f t="shared" si="126"/>
        <v xml:space="preserve"> </v>
      </c>
      <c r="AO69" s="10" t="str">
        <f t="shared" si="114"/>
        <v xml:space="preserve"> </v>
      </c>
      <c r="AP69" s="13" t="str">
        <f t="shared" si="115"/>
        <v/>
      </c>
      <c r="AQ69" s="16" t="str">
        <f t="shared" si="116"/>
        <v xml:space="preserve"> </v>
      </c>
      <c r="AR69" s="19" t="str">
        <f t="shared" si="117"/>
        <v xml:space="preserve"> </v>
      </c>
      <c r="AS69" s="13" t="str">
        <f t="shared" si="118"/>
        <v xml:space="preserve"> </v>
      </c>
      <c r="AT69" s="13" t="str">
        <f t="shared" si="119"/>
        <v xml:space="preserve"> </v>
      </c>
      <c r="AU69" s="46" t="str">
        <f t="shared" si="123"/>
        <v xml:space="preserve"> </v>
      </c>
      <c r="AW69" s="46" t="str">
        <f t="shared" si="120"/>
        <v xml:space="preserve"> </v>
      </c>
      <c r="AX69" s="46" t="str">
        <f t="shared" si="124"/>
        <v xml:space="preserve"> </v>
      </c>
      <c r="AY69" s="10" t="str">
        <f t="shared" si="121"/>
        <v xml:space="preserve"> </v>
      </c>
      <c r="BA69" s="13" t="str">
        <f t="shared" si="122"/>
        <v xml:space="preserve"> </v>
      </c>
    </row>
    <row r="70" spans="1:53">
      <c r="AN70" s="10" t="str">
        <f t="shared" si="126"/>
        <v xml:space="preserve"> </v>
      </c>
      <c r="AO70" s="10" t="str">
        <f t="shared" si="114"/>
        <v xml:space="preserve"> </v>
      </c>
      <c r="AP70" s="13" t="str">
        <f t="shared" si="115"/>
        <v/>
      </c>
      <c r="AQ70" s="16" t="str">
        <f t="shared" si="116"/>
        <v xml:space="preserve"> </v>
      </c>
      <c r="AR70" s="19" t="str">
        <f t="shared" si="117"/>
        <v xml:space="preserve"> </v>
      </c>
      <c r="AS70" s="13" t="str">
        <f t="shared" si="118"/>
        <v xml:space="preserve"> </v>
      </c>
      <c r="AT70" s="13" t="str">
        <f t="shared" si="119"/>
        <v xml:space="preserve"> </v>
      </c>
      <c r="AU70" s="46" t="str">
        <f t="shared" si="123"/>
        <v xml:space="preserve"> </v>
      </c>
      <c r="AW70" s="46" t="str">
        <f t="shared" si="120"/>
        <v xml:space="preserve"> </v>
      </c>
      <c r="AX70" s="46" t="str">
        <f t="shared" si="124"/>
        <v xml:space="preserve"> </v>
      </c>
      <c r="AY70" s="10" t="str">
        <f t="shared" si="121"/>
        <v xml:space="preserve"> </v>
      </c>
      <c r="BA70" s="13" t="str">
        <f t="shared" si="122"/>
        <v xml:space="preserve"> </v>
      </c>
    </row>
    <row r="71" spans="1:53" ht="17.25" customHeight="1">
      <c r="A71" s="33">
        <v>7</v>
      </c>
      <c r="B71" s="33"/>
      <c r="C71" s="33"/>
      <c r="D71" s="33"/>
      <c r="E71" s="33"/>
      <c r="G71" s="36" t="e">
        <f>IF(ISBLANK(A71)," ",VLOOKUP(A71,beg,2,FALSE))</f>
        <v>#NAME?</v>
      </c>
      <c r="H71" s="3" t="e">
        <f>IF(ISBLANK(A71)," ",CONCATENATE(G71," ",$E$4))</f>
        <v>#NAME?</v>
      </c>
      <c r="I71" s="10"/>
      <c r="AN71" s="10" t="str">
        <f t="shared" si="126"/>
        <v xml:space="preserve"> </v>
      </c>
      <c r="AO71" s="10" t="str">
        <f t="shared" si="114"/>
        <v xml:space="preserve"> </v>
      </c>
      <c r="AP71" s="13" t="str">
        <f t="shared" si="115"/>
        <v/>
      </c>
      <c r="AQ71" s="16" t="str">
        <f t="shared" si="116"/>
        <v xml:space="preserve"> </v>
      </c>
      <c r="AR71" s="19" t="str">
        <f t="shared" si="117"/>
        <v xml:space="preserve"> </v>
      </c>
      <c r="AS71" s="13" t="str">
        <f t="shared" si="118"/>
        <v xml:space="preserve"> </v>
      </c>
      <c r="AT71" s="13" t="str">
        <f t="shared" si="119"/>
        <v xml:space="preserve"> </v>
      </c>
      <c r="AU71" s="46" t="str">
        <f t="shared" si="123"/>
        <v xml:space="preserve"> </v>
      </c>
      <c r="AW71" s="46" t="str">
        <f t="shared" si="120"/>
        <v xml:space="preserve"> </v>
      </c>
      <c r="AX71" s="46" t="str">
        <f t="shared" si="124"/>
        <v xml:space="preserve"> </v>
      </c>
      <c r="AY71" s="10" t="str">
        <f t="shared" si="121"/>
        <v xml:space="preserve"> </v>
      </c>
      <c r="BA71" s="13" t="str">
        <f t="shared" si="122"/>
        <v xml:space="preserve"> </v>
      </c>
    </row>
    <row r="72" spans="1:53" ht="15.75" customHeight="1">
      <c r="A72" s="33"/>
      <c r="B72" s="33"/>
      <c r="C72" s="33"/>
      <c r="D72" s="33"/>
      <c r="E72" s="19" t="str">
        <f>$A$7</f>
        <v>Startas:</v>
      </c>
      <c r="F72" s="52" t="e">
        <f>IF(ISBLANK($A$1)," ",SUM(F62+$A$5))</f>
        <v>#NAME?</v>
      </c>
      <c r="I72" s="10"/>
      <c r="AN72" s="10" t="str">
        <f t="shared" si="126"/>
        <v xml:space="preserve"> </v>
      </c>
      <c r="AO72" s="10" t="str">
        <f t="shared" si="114"/>
        <v xml:space="preserve"> </v>
      </c>
      <c r="AP72" s="13" t="str">
        <f t="shared" si="115"/>
        <v/>
      </c>
      <c r="AQ72" s="16" t="str">
        <f t="shared" si="116"/>
        <v xml:space="preserve"> </v>
      </c>
      <c r="AR72" s="19" t="str">
        <f t="shared" si="117"/>
        <v xml:space="preserve"> </v>
      </c>
      <c r="AS72" s="13" t="str">
        <f t="shared" si="118"/>
        <v xml:space="preserve"> </v>
      </c>
      <c r="AT72" s="13" t="str">
        <f t="shared" si="119"/>
        <v xml:space="preserve"> </v>
      </c>
      <c r="AU72" s="46" t="str">
        <f t="shared" si="123"/>
        <v xml:space="preserve"> </v>
      </c>
      <c r="AW72" s="46" t="str">
        <f t="shared" si="120"/>
        <v xml:space="preserve"> </v>
      </c>
      <c r="AX72" s="46" t="str">
        <f t="shared" si="124"/>
        <v xml:space="preserve"> </v>
      </c>
      <c r="AY72" s="10" t="str">
        <f t="shared" si="121"/>
        <v xml:space="preserve"> </v>
      </c>
      <c r="BA72" s="13" t="str">
        <f t="shared" si="122"/>
        <v xml:space="preserve"> </v>
      </c>
    </row>
    <row r="73" spans="1:53">
      <c r="A73" s="35" t="str">
        <f t="shared" ref="A73:S73" si="158">A8</f>
        <v>Vieta</v>
      </c>
      <c r="B73" s="35" t="str">
        <f t="shared" si="158"/>
        <v>Vt viso</v>
      </c>
      <c r="C73" s="35" t="str">
        <f t="shared" si="158"/>
        <v>bėg/vt</v>
      </c>
      <c r="D73" s="35" t="str">
        <f t="shared" si="158"/>
        <v>beg</v>
      </c>
      <c r="E73" s="57" t="str">
        <f t="shared" si="158"/>
        <v>Takas</v>
      </c>
      <c r="F73" s="57" t="str">
        <f t="shared" si="158"/>
        <v>St Nr</v>
      </c>
      <c r="G73" s="35" t="str">
        <f t="shared" si="158"/>
        <v>ID</v>
      </c>
      <c r="H73" s="58" t="str">
        <f t="shared" si="158"/>
        <v>Dalyvis</v>
      </c>
      <c r="I73" s="43" t="str">
        <f t="shared" si="158"/>
        <v>Gim. data</v>
      </c>
      <c r="J73" s="58" t="str">
        <f t="shared" si="158"/>
        <v>Komanda</v>
      </c>
      <c r="K73" s="57" t="str">
        <f t="shared" si="158"/>
        <v>Rez</v>
      </c>
      <c r="L73" s="35" t="str">
        <f t="shared" si="158"/>
        <v>SB</v>
      </c>
      <c r="M73" s="35" t="str">
        <f t="shared" si="158"/>
        <v>PB</v>
      </c>
      <c r="N73" s="39">
        <f t="shared" si="158"/>
        <v>0</v>
      </c>
      <c r="O73" s="39">
        <f t="shared" si="158"/>
        <v>0</v>
      </c>
      <c r="P73" s="39">
        <f t="shared" si="158"/>
        <v>0</v>
      </c>
      <c r="Q73" s="39">
        <f t="shared" si="158"/>
        <v>0</v>
      </c>
      <c r="R73" s="35" t="str">
        <f t="shared" si="158"/>
        <v>SB/PB</v>
      </c>
      <c r="S73" s="35" t="str">
        <f t="shared" si="158"/>
        <v>fin</v>
      </c>
      <c r="AN73" s="10" t="str">
        <f t="shared" si="126"/>
        <v xml:space="preserve"> </v>
      </c>
      <c r="AO73" s="10" t="str">
        <f t="shared" ref="AO73:AO89" si="159">IF(ISBLANK(AM73)," ",CONCATENATE($E$3,AN73))</f>
        <v xml:space="preserve"> </v>
      </c>
      <c r="AP73" s="13" t="str">
        <f t="shared" ref="AP73:AP89" si="160">IF(ISBLANK(AM73),"",VLOOKUP(AO73,id,2,FALSE))</f>
        <v/>
      </c>
      <c r="AQ73" s="16" t="str">
        <f t="shared" ref="AQ73:AQ89" si="161">IF(ISBLANK(AM73)," ",VLOOKUP(AO73,id,3,FALSE))</f>
        <v xml:space="preserve"> </v>
      </c>
      <c r="AR73" s="19" t="str">
        <f t="shared" ref="AR73:AR89" si="162">IF(ISBLANK(AM73)," ",VLOOKUP(AO73,id,4,FALSE))</f>
        <v xml:space="preserve"> </v>
      </c>
      <c r="AS73" s="13" t="str">
        <f t="shared" ref="AS73:AS89" si="163">IF(ISBLANK(AM73)," ",VLOOKUP(AO73,id,5,FALSE))</f>
        <v xml:space="preserve"> </v>
      </c>
      <c r="AT73" s="13" t="str">
        <f t="shared" ref="AT73:AT89" si="164">IF(ISBLANK(AM73)," ",VLOOKUP(AO73,id,6,FALSE))</f>
        <v xml:space="preserve"> </v>
      </c>
      <c r="AU73" s="46" t="str">
        <f t="shared" si="123"/>
        <v xml:space="preserve"> </v>
      </c>
      <c r="AW73" s="46" t="str">
        <f t="shared" ref="AW73:AW83" si="165">IF(ISBLANK(AM73)," ",MIN(AU73:AV73))</f>
        <v xml:space="preserve"> </v>
      </c>
      <c r="AX73" s="46" t="str">
        <f t="shared" si="124"/>
        <v xml:space="preserve"> </v>
      </c>
      <c r="AY73" s="10" t="str">
        <f t="shared" ref="AY73:AY83" si="166">IF(ISBLANK(AM73)," ",VLOOKUP(AW73,$BC$10:$BD$19,2,1))</f>
        <v xml:space="preserve"> </v>
      </c>
      <c r="BA73" s="13" t="str">
        <f t="shared" ref="BA73:BA83" si="167">IF(ISBLANK(AM73)," ",VLOOKUP(AO73,id,7,FALSE))</f>
        <v xml:space="preserve"> </v>
      </c>
    </row>
    <row r="74" spans="1:53">
      <c r="A74" s="5" t="str">
        <f t="shared" ref="A74:A79" si="168">IF(ISBLANK(K74),"",RANK(K74,$K$74:$K$79,1))</f>
        <v/>
      </c>
      <c r="B74" s="5" t="str">
        <f t="shared" ref="B74:B79" si="169">IF(ISBLANK(K74)," ",RANK(K74,$K$9:$K$89,1))</f>
        <v xml:space="preserve"> </v>
      </c>
      <c r="C74" s="5" t="str">
        <f t="shared" ref="C74:C79" si="170">IF(ISBLANK(K74)," ",CONCATENATE(D74,"/",A74))</f>
        <v xml:space="preserve"> </v>
      </c>
      <c r="D74" s="5">
        <f t="shared" ref="D74:D79" si="171">$A$71</f>
        <v>7</v>
      </c>
      <c r="E74" s="5">
        <f t="shared" ref="E74:E79" si="172">E9</f>
        <v>1</v>
      </c>
      <c r="F74" s="5"/>
      <c r="G74" s="5" t="str">
        <f t="shared" ref="G74:G79" si="173">IF(ISBLANK(F74)," ",CONCATENATE($E$3,F74))</f>
        <v xml:space="preserve"> </v>
      </c>
      <c r="H74" s="47" t="str">
        <f t="shared" ref="H74:H79" si="174">IF(ISBLANK(F74),"",VLOOKUP(G74,id,2,FALSE))</f>
        <v/>
      </c>
      <c r="I74" s="45" t="str">
        <f t="shared" ref="I74:I79" si="175">IF(ISBLANK(F74)," ",VLOOKUP(G74,id,3,FALSE))</f>
        <v xml:space="preserve"> </v>
      </c>
      <c r="J74" s="47" t="str">
        <f t="shared" ref="J74:J79" si="176">IF(ISBLANK(F74)," ",VLOOKUP(G74,id,4,FALSE))</f>
        <v xml:space="preserve"> </v>
      </c>
      <c r="K74" s="38"/>
      <c r="L74" s="38"/>
      <c r="M74" s="38"/>
      <c r="N74" s="38" t="str">
        <f t="shared" ref="N74:N79" si="177">IF(ISBLANK(K74)," ",IF(K74=L74,"="," "))</f>
        <v xml:space="preserve"> </v>
      </c>
      <c r="O74" s="38" t="str">
        <f t="shared" ref="O74:O79" si="178">IF(ISBLANK(K74)," ",IF(K74&lt;=L74,"SB"," "))</f>
        <v xml:space="preserve"> </v>
      </c>
      <c r="P74" s="38" t="str">
        <f t="shared" ref="P74:P79" si="179">IF(ISBLANK(K74)," ",IF(K74=M74,"="," "))</f>
        <v xml:space="preserve"> </v>
      </c>
      <c r="Q74" s="38" t="str">
        <f t="shared" ref="Q74:Q79" si="180">IF(ISBLANK(K74)," ",IF(K74&lt;=M74,"PB"," "))</f>
        <v xml:space="preserve"> </v>
      </c>
      <c r="R74" s="37" t="str">
        <f t="shared" ref="R74:R79" si="181">IF(ISBLANK(K74)," ",CONCATENATE(N74,O74,P74,Q74))</f>
        <v xml:space="preserve"> </v>
      </c>
      <c r="S74" s="38" t="str">
        <f t="shared" ref="S74:S79" si="182">IF(B74&lt;=6,"Fin A",IF(B74&lt;13,"Fin B"," "))</f>
        <v xml:space="preserve"> </v>
      </c>
      <c r="AN74" s="10" t="str">
        <f t="shared" si="126"/>
        <v xml:space="preserve"> </v>
      </c>
      <c r="AO74" s="10" t="str">
        <f t="shared" si="159"/>
        <v xml:space="preserve"> </v>
      </c>
      <c r="AP74" s="13" t="str">
        <f t="shared" si="160"/>
        <v/>
      </c>
      <c r="AQ74" s="16" t="str">
        <f t="shared" si="161"/>
        <v xml:space="preserve"> </v>
      </c>
      <c r="AR74" s="19" t="str">
        <f t="shared" si="162"/>
        <v xml:space="preserve"> </v>
      </c>
      <c r="AS74" s="13" t="str">
        <f t="shared" si="163"/>
        <v xml:space="preserve"> </v>
      </c>
      <c r="AT74" s="13" t="str">
        <f t="shared" si="164"/>
        <v xml:space="preserve"> </v>
      </c>
      <c r="AU74" s="46" t="str">
        <f t="shared" si="123"/>
        <v xml:space="preserve"> </v>
      </c>
      <c r="AW74" s="46" t="str">
        <f t="shared" si="165"/>
        <v xml:space="preserve"> </v>
      </c>
      <c r="AX74" s="46" t="str">
        <f t="shared" si="124"/>
        <v xml:space="preserve"> </v>
      </c>
      <c r="AY74" s="10" t="str">
        <f t="shared" si="166"/>
        <v xml:space="preserve"> </v>
      </c>
      <c r="BA74" s="13" t="str">
        <f t="shared" si="167"/>
        <v xml:space="preserve"> </v>
      </c>
    </row>
    <row r="75" spans="1:53">
      <c r="A75" s="7" t="str">
        <f t="shared" si="168"/>
        <v/>
      </c>
      <c r="B75" s="7" t="str">
        <f t="shared" si="169"/>
        <v xml:space="preserve"> </v>
      </c>
      <c r="C75" s="5" t="str">
        <f t="shared" si="170"/>
        <v xml:space="preserve"> </v>
      </c>
      <c r="D75" s="5">
        <f t="shared" si="171"/>
        <v>7</v>
      </c>
      <c r="E75" s="7">
        <f t="shared" si="172"/>
        <v>2</v>
      </c>
      <c r="F75" s="7"/>
      <c r="G75" s="7" t="str">
        <f t="shared" si="173"/>
        <v xml:space="preserve"> </v>
      </c>
      <c r="H75" s="50" t="str">
        <f t="shared" si="174"/>
        <v/>
      </c>
      <c r="I75" s="48" t="str">
        <f t="shared" si="175"/>
        <v xml:space="preserve"> </v>
      </c>
      <c r="J75" s="50" t="str">
        <f t="shared" si="176"/>
        <v xml:space="preserve"> </v>
      </c>
      <c r="K75" s="44"/>
      <c r="L75" s="44"/>
      <c r="M75" s="44"/>
      <c r="N75" s="38" t="str">
        <f t="shared" si="177"/>
        <v xml:space="preserve"> </v>
      </c>
      <c r="O75" s="38" t="str">
        <f t="shared" si="178"/>
        <v xml:space="preserve"> </v>
      </c>
      <c r="P75" s="38" t="str">
        <f t="shared" si="179"/>
        <v xml:space="preserve"> </v>
      </c>
      <c r="Q75" s="38" t="str">
        <f t="shared" si="180"/>
        <v xml:space="preserve"> </v>
      </c>
      <c r="R75" s="37" t="str">
        <f t="shared" si="181"/>
        <v xml:space="preserve"> </v>
      </c>
      <c r="S75" s="38" t="str">
        <f t="shared" si="182"/>
        <v xml:space="preserve"> </v>
      </c>
      <c r="AN75" s="10" t="str">
        <f t="shared" si="126"/>
        <v xml:space="preserve"> </v>
      </c>
      <c r="AO75" s="10" t="str">
        <f t="shared" si="159"/>
        <v xml:space="preserve"> </v>
      </c>
      <c r="AP75" s="13" t="str">
        <f t="shared" si="160"/>
        <v/>
      </c>
      <c r="AQ75" s="16" t="str">
        <f t="shared" si="161"/>
        <v xml:space="preserve"> </v>
      </c>
      <c r="AR75" s="19" t="str">
        <f t="shared" si="162"/>
        <v xml:space="preserve"> </v>
      </c>
      <c r="AS75" s="13" t="str">
        <f t="shared" si="163"/>
        <v xml:space="preserve"> </v>
      </c>
      <c r="AT75" s="13" t="str">
        <f t="shared" si="164"/>
        <v xml:space="preserve"> </v>
      </c>
      <c r="AU75" s="46" t="str">
        <f t="shared" si="123"/>
        <v xml:space="preserve"> </v>
      </c>
      <c r="AW75" s="46" t="str">
        <f t="shared" si="165"/>
        <v xml:space="preserve"> </v>
      </c>
      <c r="AX75" s="46" t="str">
        <f t="shared" si="124"/>
        <v xml:space="preserve"> </v>
      </c>
      <c r="AY75" s="10" t="str">
        <f t="shared" si="166"/>
        <v xml:space="preserve"> </v>
      </c>
      <c r="BA75" s="13" t="str">
        <f t="shared" si="167"/>
        <v xml:space="preserve"> </v>
      </c>
    </row>
    <row r="76" spans="1:53">
      <c r="A76" s="7" t="str">
        <f t="shared" si="168"/>
        <v/>
      </c>
      <c r="B76" s="7" t="str">
        <f t="shared" si="169"/>
        <v xml:space="preserve"> </v>
      </c>
      <c r="C76" s="5" t="str">
        <f t="shared" si="170"/>
        <v xml:space="preserve"> </v>
      </c>
      <c r="D76" s="5">
        <f t="shared" si="171"/>
        <v>7</v>
      </c>
      <c r="E76" s="7">
        <f t="shared" si="172"/>
        <v>3</v>
      </c>
      <c r="F76" s="7"/>
      <c r="G76" s="7" t="str">
        <f t="shared" si="173"/>
        <v xml:space="preserve"> </v>
      </c>
      <c r="H76" s="50" t="str">
        <f t="shared" si="174"/>
        <v/>
      </c>
      <c r="I76" s="48" t="str">
        <f t="shared" si="175"/>
        <v xml:space="preserve"> </v>
      </c>
      <c r="J76" s="50" t="str">
        <f t="shared" si="176"/>
        <v xml:space="preserve"> </v>
      </c>
      <c r="K76" s="44"/>
      <c r="L76" s="44"/>
      <c r="M76" s="44"/>
      <c r="N76" s="38" t="str">
        <f t="shared" si="177"/>
        <v xml:space="preserve"> </v>
      </c>
      <c r="O76" s="38" t="str">
        <f t="shared" si="178"/>
        <v xml:space="preserve"> </v>
      </c>
      <c r="P76" s="38" t="str">
        <f t="shared" si="179"/>
        <v xml:space="preserve"> </v>
      </c>
      <c r="Q76" s="38" t="str">
        <f t="shared" si="180"/>
        <v xml:space="preserve"> </v>
      </c>
      <c r="R76" s="37" t="str">
        <f t="shared" si="181"/>
        <v xml:space="preserve"> </v>
      </c>
      <c r="S76" s="38" t="str">
        <f t="shared" si="182"/>
        <v xml:space="preserve"> </v>
      </c>
      <c r="AN76" s="10" t="str">
        <f t="shared" si="126"/>
        <v xml:space="preserve"> </v>
      </c>
      <c r="AO76" s="10" t="str">
        <f t="shared" si="159"/>
        <v xml:space="preserve"> </v>
      </c>
      <c r="AP76" s="13" t="str">
        <f t="shared" si="160"/>
        <v/>
      </c>
      <c r="AQ76" s="16" t="str">
        <f t="shared" si="161"/>
        <v xml:space="preserve"> </v>
      </c>
      <c r="AR76" s="19" t="str">
        <f t="shared" si="162"/>
        <v xml:space="preserve"> </v>
      </c>
      <c r="AS76" s="13" t="str">
        <f t="shared" si="163"/>
        <v xml:space="preserve"> </v>
      </c>
      <c r="AT76" s="13" t="str">
        <f t="shared" si="164"/>
        <v xml:space="preserve"> </v>
      </c>
      <c r="AU76" s="46" t="str">
        <f t="shared" si="123"/>
        <v xml:space="preserve"> </v>
      </c>
      <c r="AW76" s="46" t="str">
        <f t="shared" si="165"/>
        <v xml:space="preserve"> </v>
      </c>
      <c r="AX76" s="46" t="str">
        <f t="shared" si="124"/>
        <v xml:space="preserve"> </v>
      </c>
      <c r="AY76" s="10" t="str">
        <f t="shared" si="166"/>
        <v xml:space="preserve"> </v>
      </c>
      <c r="BA76" s="13" t="str">
        <f t="shared" si="167"/>
        <v xml:space="preserve"> </v>
      </c>
    </row>
    <row r="77" spans="1:53">
      <c r="A77" s="7" t="str">
        <f t="shared" si="168"/>
        <v/>
      </c>
      <c r="B77" s="7" t="str">
        <f t="shared" si="169"/>
        <v xml:space="preserve"> </v>
      </c>
      <c r="C77" s="5" t="str">
        <f t="shared" si="170"/>
        <v xml:space="preserve"> </v>
      </c>
      <c r="D77" s="5">
        <f t="shared" si="171"/>
        <v>7</v>
      </c>
      <c r="E77" s="7">
        <f t="shared" si="172"/>
        <v>4</v>
      </c>
      <c r="F77" s="7"/>
      <c r="G77" s="7" t="str">
        <f t="shared" si="173"/>
        <v xml:space="preserve"> </v>
      </c>
      <c r="H77" s="50" t="str">
        <f t="shared" si="174"/>
        <v/>
      </c>
      <c r="I77" s="48" t="str">
        <f t="shared" si="175"/>
        <v xml:space="preserve"> </v>
      </c>
      <c r="J77" s="50" t="str">
        <f t="shared" si="176"/>
        <v xml:space="preserve"> </v>
      </c>
      <c r="K77" s="44"/>
      <c r="L77" s="44"/>
      <c r="M77" s="44"/>
      <c r="N77" s="38" t="str">
        <f t="shared" si="177"/>
        <v xml:space="preserve"> </v>
      </c>
      <c r="O77" s="38" t="str">
        <f t="shared" si="178"/>
        <v xml:space="preserve"> </v>
      </c>
      <c r="P77" s="38" t="str">
        <f t="shared" si="179"/>
        <v xml:space="preserve"> </v>
      </c>
      <c r="Q77" s="38" t="str">
        <f t="shared" si="180"/>
        <v xml:space="preserve"> </v>
      </c>
      <c r="R77" s="37" t="str">
        <f t="shared" si="181"/>
        <v xml:space="preserve"> </v>
      </c>
      <c r="S77" s="38" t="str">
        <f t="shared" si="182"/>
        <v xml:space="preserve"> </v>
      </c>
      <c r="AN77" s="10" t="str">
        <f t="shared" si="126"/>
        <v xml:space="preserve"> </v>
      </c>
      <c r="AO77" s="10" t="str">
        <f t="shared" si="159"/>
        <v xml:space="preserve"> </v>
      </c>
      <c r="AP77" s="13" t="str">
        <f t="shared" si="160"/>
        <v/>
      </c>
      <c r="AQ77" s="16" t="str">
        <f t="shared" si="161"/>
        <v xml:space="preserve"> </v>
      </c>
      <c r="AR77" s="19" t="str">
        <f t="shared" si="162"/>
        <v xml:space="preserve"> </v>
      </c>
      <c r="AS77" s="13" t="str">
        <f t="shared" si="163"/>
        <v xml:space="preserve"> </v>
      </c>
      <c r="AT77" s="13" t="str">
        <f t="shared" si="164"/>
        <v xml:space="preserve"> </v>
      </c>
      <c r="AU77" s="46" t="str">
        <f t="shared" si="123"/>
        <v xml:space="preserve"> </v>
      </c>
      <c r="AW77" s="46" t="str">
        <f t="shared" si="165"/>
        <v xml:space="preserve"> </v>
      </c>
      <c r="AX77" s="46" t="str">
        <f t="shared" si="124"/>
        <v xml:space="preserve"> </v>
      </c>
      <c r="AY77" s="10" t="str">
        <f t="shared" si="166"/>
        <v xml:space="preserve"> </v>
      </c>
      <c r="BA77" s="13" t="str">
        <f t="shared" si="167"/>
        <v xml:space="preserve"> </v>
      </c>
    </row>
    <row r="78" spans="1:53">
      <c r="A78" s="7" t="str">
        <f t="shared" si="168"/>
        <v/>
      </c>
      <c r="B78" s="7" t="str">
        <f t="shared" si="169"/>
        <v xml:space="preserve"> </v>
      </c>
      <c r="C78" s="5" t="str">
        <f t="shared" si="170"/>
        <v xml:space="preserve"> </v>
      </c>
      <c r="D78" s="5">
        <f t="shared" si="171"/>
        <v>7</v>
      </c>
      <c r="E78" s="7">
        <f t="shared" si="172"/>
        <v>5</v>
      </c>
      <c r="F78" s="7"/>
      <c r="G78" s="7" t="str">
        <f t="shared" si="173"/>
        <v xml:space="preserve"> </v>
      </c>
      <c r="H78" s="50" t="str">
        <f t="shared" si="174"/>
        <v/>
      </c>
      <c r="I78" s="48" t="str">
        <f t="shared" si="175"/>
        <v xml:space="preserve"> </v>
      </c>
      <c r="J78" s="50" t="str">
        <f t="shared" si="176"/>
        <v xml:space="preserve"> </v>
      </c>
      <c r="K78" s="44"/>
      <c r="L78" s="44"/>
      <c r="M78" s="44"/>
      <c r="N78" s="38" t="str">
        <f t="shared" si="177"/>
        <v xml:space="preserve"> </v>
      </c>
      <c r="O78" s="38" t="str">
        <f t="shared" si="178"/>
        <v xml:space="preserve"> </v>
      </c>
      <c r="P78" s="38" t="str">
        <f t="shared" si="179"/>
        <v xml:space="preserve"> </v>
      </c>
      <c r="Q78" s="38" t="str">
        <f t="shared" si="180"/>
        <v xml:space="preserve"> </v>
      </c>
      <c r="R78" s="37" t="str">
        <f t="shared" si="181"/>
        <v xml:space="preserve"> </v>
      </c>
      <c r="S78" s="38" t="str">
        <f t="shared" si="182"/>
        <v xml:space="preserve"> </v>
      </c>
      <c r="AN78" s="10" t="str">
        <f t="shared" si="126"/>
        <v xml:space="preserve"> </v>
      </c>
      <c r="AO78" s="10" t="str">
        <f t="shared" si="159"/>
        <v xml:space="preserve"> </v>
      </c>
      <c r="AP78" s="13" t="str">
        <f t="shared" si="160"/>
        <v/>
      </c>
      <c r="AQ78" s="16" t="str">
        <f t="shared" si="161"/>
        <v xml:space="preserve"> </v>
      </c>
      <c r="AR78" s="19" t="str">
        <f t="shared" si="162"/>
        <v xml:space="preserve"> </v>
      </c>
      <c r="AS78" s="13" t="str">
        <f t="shared" si="163"/>
        <v xml:space="preserve"> </v>
      </c>
      <c r="AT78" s="13" t="str">
        <f t="shared" si="164"/>
        <v xml:space="preserve"> </v>
      </c>
      <c r="AU78" s="46" t="str">
        <f t="shared" si="123"/>
        <v xml:space="preserve"> </v>
      </c>
      <c r="AW78" s="46" t="str">
        <f t="shared" si="165"/>
        <v xml:space="preserve"> </v>
      </c>
      <c r="AX78" s="46" t="str">
        <f t="shared" si="124"/>
        <v xml:space="preserve"> </v>
      </c>
      <c r="AY78" s="10" t="str">
        <f t="shared" si="166"/>
        <v xml:space="preserve"> </v>
      </c>
      <c r="BA78" s="13" t="str">
        <f t="shared" si="167"/>
        <v xml:space="preserve"> </v>
      </c>
    </row>
    <row r="79" spans="1:53">
      <c r="A79" s="7" t="str">
        <f t="shared" si="168"/>
        <v/>
      </c>
      <c r="B79" s="7" t="str">
        <f t="shared" si="169"/>
        <v xml:space="preserve"> </v>
      </c>
      <c r="C79" s="5" t="str">
        <f t="shared" si="170"/>
        <v xml:space="preserve"> </v>
      </c>
      <c r="D79" s="5">
        <f t="shared" si="171"/>
        <v>7</v>
      </c>
      <c r="E79" s="7">
        <f t="shared" si="172"/>
        <v>6</v>
      </c>
      <c r="F79" s="7"/>
      <c r="G79" s="7" t="str">
        <f t="shared" si="173"/>
        <v xml:space="preserve"> </v>
      </c>
      <c r="H79" s="50" t="str">
        <f t="shared" si="174"/>
        <v/>
      </c>
      <c r="I79" s="48" t="str">
        <f t="shared" si="175"/>
        <v xml:space="preserve"> </v>
      </c>
      <c r="J79" s="50" t="str">
        <f t="shared" si="176"/>
        <v xml:space="preserve"> </v>
      </c>
      <c r="K79" s="44"/>
      <c r="L79" s="44"/>
      <c r="M79" s="44"/>
      <c r="N79" s="38" t="str">
        <f t="shared" si="177"/>
        <v xml:space="preserve"> </v>
      </c>
      <c r="O79" s="38" t="str">
        <f t="shared" si="178"/>
        <v xml:space="preserve"> </v>
      </c>
      <c r="P79" s="38" t="str">
        <f t="shared" si="179"/>
        <v xml:space="preserve"> </v>
      </c>
      <c r="Q79" s="38" t="str">
        <f t="shared" si="180"/>
        <v xml:space="preserve"> </v>
      </c>
      <c r="R79" s="37" t="str">
        <f t="shared" si="181"/>
        <v xml:space="preserve"> </v>
      </c>
      <c r="S79" s="38" t="str">
        <f t="shared" si="182"/>
        <v xml:space="preserve"> </v>
      </c>
      <c r="AN79" s="10" t="str">
        <f t="shared" si="126"/>
        <v xml:space="preserve"> </v>
      </c>
      <c r="AO79" s="10" t="str">
        <f t="shared" si="159"/>
        <v xml:space="preserve"> </v>
      </c>
      <c r="AP79" s="13" t="str">
        <f t="shared" si="160"/>
        <v/>
      </c>
      <c r="AQ79" s="16" t="str">
        <f t="shared" si="161"/>
        <v xml:space="preserve"> </v>
      </c>
      <c r="AR79" s="19" t="str">
        <f t="shared" si="162"/>
        <v xml:space="preserve"> </v>
      </c>
      <c r="AS79" s="13" t="str">
        <f t="shared" si="163"/>
        <v xml:space="preserve"> </v>
      </c>
      <c r="AT79" s="13" t="str">
        <f t="shared" si="164"/>
        <v xml:space="preserve"> </v>
      </c>
      <c r="AU79" s="46" t="str">
        <f t="shared" ref="AU79:AU89" si="183">IF(ISBLANK(AM79)," ",VLOOKUP(AM79,rzsmfb,10,FALSE))</f>
        <v xml:space="preserve"> </v>
      </c>
      <c r="AW79" s="46" t="str">
        <f t="shared" si="165"/>
        <v xml:space="preserve"> </v>
      </c>
      <c r="AX79" s="46" t="str">
        <f t="shared" si="124"/>
        <v xml:space="preserve"> </v>
      </c>
      <c r="AY79" s="10" t="str">
        <f t="shared" si="166"/>
        <v xml:space="preserve"> </v>
      </c>
      <c r="BA79" s="13" t="str">
        <f t="shared" si="167"/>
        <v xml:space="preserve"> </v>
      </c>
    </row>
    <row r="80" spans="1:53">
      <c r="AN80" s="10" t="str">
        <f t="shared" si="126"/>
        <v xml:space="preserve"> </v>
      </c>
      <c r="AO80" s="10" t="str">
        <f t="shared" si="159"/>
        <v xml:space="preserve"> </v>
      </c>
      <c r="AP80" s="13" t="str">
        <f t="shared" si="160"/>
        <v/>
      </c>
      <c r="AQ80" s="16" t="str">
        <f t="shared" si="161"/>
        <v xml:space="preserve"> </v>
      </c>
      <c r="AR80" s="19" t="str">
        <f t="shared" si="162"/>
        <v xml:space="preserve"> </v>
      </c>
      <c r="AS80" s="13" t="str">
        <f t="shared" si="163"/>
        <v xml:space="preserve"> </v>
      </c>
      <c r="AT80" s="13" t="str">
        <f t="shared" si="164"/>
        <v xml:space="preserve"> </v>
      </c>
      <c r="AU80" s="46" t="str">
        <f t="shared" si="183"/>
        <v xml:space="preserve"> </v>
      </c>
      <c r="AW80" s="46" t="str">
        <f t="shared" si="165"/>
        <v xml:space="preserve"> </v>
      </c>
      <c r="AX80" s="46" t="str">
        <f t="shared" si="124"/>
        <v xml:space="preserve"> </v>
      </c>
      <c r="AY80" s="10" t="str">
        <f t="shared" si="166"/>
        <v xml:space="preserve"> </v>
      </c>
      <c r="BA80" s="13" t="str">
        <f t="shared" si="167"/>
        <v xml:space="preserve"> </v>
      </c>
    </row>
    <row r="81" spans="1:53" ht="17.25" customHeight="1">
      <c r="A81" s="33">
        <v>8</v>
      </c>
      <c r="B81" s="33"/>
      <c r="C81" s="33"/>
      <c r="D81" s="33"/>
      <c r="E81" s="33"/>
      <c r="G81" s="36" t="e">
        <f>IF(ISBLANK(A81)," ",VLOOKUP(A81,beg,2,FALSE))</f>
        <v>#NAME?</v>
      </c>
      <c r="H81" s="3" t="e">
        <f>IF(ISBLANK(A81)," ",CONCATENATE(G81," ",$E$4))</f>
        <v>#NAME?</v>
      </c>
      <c r="I81" s="10"/>
      <c r="AN81" s="10" t="str">
        <f t="shared" si="126"/>
        <v xml:space="preserve"> </v>
      </c>
      <c r="AO81" s="10" t="str">
        <f t="shared" si="159"/>
        <v xml:space="preserve"> </v>
      </c>
      <c r="AP81" s="13" t="str">
        <f t="shared" si="160"/>
        <v/>
      </c>
      <c r="AQ81" s="16" t="str">
        <f t="shared" si="161"/>
        <v xml:space="preserve"> </v>
      </c>
      <c r="AR81" s="19" t="str">
        <f t="shared" si="162"/>
        <v xml:space="preserve"> </v>
      </c>
      <c r="AS81" s="13" t="str">
        <f t="shared" si="163"/>
        <v xml:space="preserve"> </v>
      </c>
      <c r="AT81" s="13" t="str">
        <f t="shared" si="164"/>
        <v xml:space="preserve"> </v>
      </c>
      <c r="AU81" s="46" t="str">
        <f t="shared" si="183"/>
        <v xml:space="preserve"> </v>
      </c>
      <c r="AW81" s="46" t="str">
        <f t="shared" si="165"/>
        <v xml:space="preserve"> </v>
      </c>
      <c r="AX81" s="46" t="str">
        <f t="shared" si="124"/>
        <v xml:space="preserve"> </v>
      </c>
      <c r="AY81" s="10" t="str">
        <f t="shared" si="166"/>
        <v xml:space="preserve"> </v>
      </c>
      <c r="BA81" s="13" t="str">
        <f t="shared" si="167"/>
        <v xml:space="preserve"> </v>
      </c>
    </row>
    <row r="82" spans="1:53" ht="15.75" customHeight="1">
      <c r="A82" s="33"/>
      <c r="B82" s="33"/>
      <c r="C82" s="33"/>
      <c r="D82" s="33"/>
      <c r="E82" s="19" t="str">
        <f>$A$7</f>
        <v>Startas:</v>
      </c>
      <c r="F82" s="52" t="e">
        <f>IF(ISBLANK($A$1)," ",SUM(F72+$A$5))</f>
        <v>#NAME?</v>
      </c>
      <c r="I82" s="10"/>
      <c r="AN82" s="10" t="str">
        <f t="shared" si="126"/>
        <v xml:space="preserve"> </v>
      </c>
      <c r="AO82" s="10" t="str">
        <f t="shared" si="159"/>
        <v xml:space="preserve"> </v>
      </c>
      <c r="AP82" s="13" t="str">
        <f t="shared" si="160"/>
        <v/>
      </c>
      <c r="AQ82" s="16" t="str">
        <f t="shared" si="161"/>
        <v xml:space="preserve"> </v>
      </c>
      <c r="AR82" s="19" t="str">
        <f t="shared" si="162"/>
        <v xml:space="preserve"> </v>
      </c>
      <c r="AS82" s="13" t="str">
        <f t="shared" si="163"/>
        <v xml:space="preserve"> </v>
      </c>
      <c r="AT82" s="13" t="str">
        <f t="shared" si="164"/>
        <v xml:space="preserve"> </v>
      </c>
      <c r="AU82" s="46" t="str">
        <f t="shared" si="183"/>
        <v xml:space="preserve"> </v>
      </c>
      <c r="AW82" s="46" t="str">
        <f t="shared" si="165"/>
        <v xml:space="preserve"> </v>
      </c>
      <c r="AX82" s="46" t="str">
        <f t="shared" si="124"/>
        <v xml:space="preserve"> </v>
      </c>
      <c r="AY82" s="10" t="str">
        <f t="shared" si="166"/>
        <v xml:space="preserve"> </v>
      </c>
      <c r="BA82" s="13" t="str">
        <f t="shared" si="167"/>
        <v xml:space="preserve"> </v>
      </c>
    </row>
    <row r="83" spans="1:53">
      <c r="A83" s="35" t="str">
        <f t="shared" ref="A83:S83" si="184">A8</f>
        <v>Vieta</v>
      </c>
      <c r="B83" s="35" t="str">
        <f t="shared" si="184"/>
        <v>Vt viso</v>
      </c>
      <c r="C83" s="35" t="str">
        <f t="shared" si="184"/>
        <v>bėg/vt</v>
      </c>
      <c r="D83" s="35" t="str">
        <f t="shared" si="184"/>
        <v>beg</v>
      </c>
      <c r="E83" s="57" t="str">
        <f t="shared" si="184"/>
        <v>Takas</v>
      </c>
      <c r="F83" s="57" t="str">
        <f t="shared" si="184"/>
        <v>St Nr</v>
      </c>
      <c r="G83" s="35" t="str">
        <f t="shared" si="184"/>
        <v>ID</v>
      </c>
      <c r="H83" s="58" t="str">
        <f t="shared" si="184"/>
        <v>Dalyvis</v>
      </c>
      <c r="I83" s="43" t="str">
        <f t="shared" si="184"/>
        <v>Gim. data</v>
      </c>
      <c r="J83" s="58" t="str">
        <f t="shared" si="184"/>
        <v>Komanda</v>
      </c>
      <c r="K83" s="57" t="str">
        <f t="shared" si="184"/>
        <v>Rez</v>
      </c>
      <c r="L83" s="35" t="str">
        <f t="shared" si="184"/>
        <v>SB</v>
      </c>
      <c r="M83" s="35" t="str">
        <f t="shared" si="184"/>
        <v>PB</v>
      </c>
      <c r="N83" s="39">
        <f t="shared" si="184"/>
        <v>0</v>
      </c>
      <c r="O83" s="39">
        <f t="shared" si="184"/>
        <v>0</v>
      </c>
      <c r="P83" s="39">
        <f t="shared" si="184"/>
        <v>0</v>
      </c>
      <c r="Q83" s="39">
        <f t="shared" si="184"/>
        <v>0</v>
      </c>
      <c r="R83" s="35" t="str">
        <f t="shared" si="184"/>
        <v>SB/PB</v>
      </c>
      <c r="S83" s="35" t="str">
        <f t="shared" si="184"/>
        <v>fin</v>
      </c>
      <c r="AN83" s="10" t="str">
        <f t="shared" si="126"/>
        <v xml:space="preserve"> </v>
      </c>
      <c r="AO83" s="10" t="str">
        <f t="shared" si="159"/>
        <v xml:space="preserve"> </v>
      </c>
      <c r="AP83" s="13" t="str">
        <f t="shared" si="160"/>
        <v/>
      </c>
      <c r="AQ83" s="16" t="str">
        <f t="shared" si="161"/>
        <v xml:space="preserve"> </v>
      </c>
      <c r="AR83" s="19" t="str">
        <f t="shared" si="162"/>
        <v xml:space="preserve"> </v>
      </c>
      <c r="AS83" s="13" t="str">
        <f t="shared" si="163"/>
        <v xml:space="preserve"> </v>
      </c>
      <c r="AT83" s="13" t="str">
        <f t="shared" si="164"/>
        <v xml:space="preserve"> </v>
      </c>
      <c r="AU83" s="46" t="str">
        <f t="shared" si="183"/>
        <v xml:space="preserve"> </v>
      </c>
      <c r="AW83" s="46" t="str">
        <f t="shared" si="165"/>
        <v xml:space="preserve"> </v>
      </c>
      <c r="AX83" s="46" t="str">
        <f t="shared" si="124"/>
        <v xml:space="preserve"> </v>
      </c>
      <c r="AY83" s="10" t="str">
        <f t="shared" si="166"/>
        <v xml:space="preserve"> </v>
      </c>
      <c r="BA83" s="13" t="str">
        <f t="shared" si="167"/>
        <v xml:space="preserve"> </v>
      </c>
    </row>
    <row r="84" spans="1:53">
      <c r="A84" s="5" t="str">
        <f t="shared" ref="A84:A89" si="185">IF(ISBLANK(K84),"",RANK(K84,$K$84:$K$89,1))</f>
        <v/>
      </c>
      <c r="B84" s="5" t="str">
        <f t="shared" ref="B84:B89" si="186">IF(ISBLANK(K84)," ",RANK(K84,$K$9:$K$89,1))</f>
        <v xml:space="preserve"> </v>
      </c>
      <c r="C84" s="5" t="str">
        <f t="shared" ref="C84:C89" si="187">IF(ISBLANK(K84)," ",CONCATENATE(D84,"/",A84))</f>
        <v xml:space="preserve"> </v>
      </c>
      <c r="D84" s="5">
        <f t="shared" ref="D84:D89" si="188">$A$81</f>
        <v>8</v>
      </c>
      <c r="E84" s="5">
        <f t="shared" ref="E84:E89" si="189">E9</f>
        <v>1</v>
      </c>
      <c r="F84" s="5"/>
      <c r="G84" s="5" t="str">
        <f t="shared" ref="G84:G89" si="190">IF(ISBLANK(F84)," ",CONCATENATE($E$3,F84))</f>
        <v xml:space="preserve"> </v>
      </c>
      <c r="H84" s="47" t="str">
        <f t="shared" ref="H84:H89" si="191">IF(ISBLANK(F84),"",VLOOKUP(G84,id,2,FALSE))</f>
        <v/>
      </c>
      <c r="I84" s="45" t="str">
        <f t="shared" ref="I84:I89" si="192">IF(ISBLANK(F84)," ",VLOOKUP(G84,id,3,FALSE))</f>
        <v xml:space="preserve"> </v>
      </c>
      <c r="J84" s="47" t="str">
        <f t="shared" ref="J84:J89" si="193">IF(ISBLANK(F84)," ",VLOOKUP(G84,id,4,FALSE))</f>
        <v xml:space="preserve"> </v>
      </c>
      <c r="K84" s="38"/>
      <c r="L84" s="38"/>
      <c r="M84" s="38"/>
      <c r="N84" s="38" t="str">
        <f t="shared" ref="N84:N89" si="194">IF(ISBLANK(K84)," ",IF(K84=L84,"="," "))</f>
        <v xml:space="preserve"> </v>
      </c>
      <c r="O84" s="38" t="str">
        <f t="shared" ref="O84:O89" si="195">IF(ISBLANK(K84)," ",IF(K84&lt;=L84,"SB"," "))</f>
        <v xml:space="preserve"> </v>
      </c>
      <c r="P84" s="38" t="str">
        <f t="shared" ref="P84:P89" si="196">IF(ISBLANK(K84)," ",IF(K84=M84,"="," "))</f>
        <v xml:space="preserve"> </v>
      </c>
      <c r="Q84" s="38" t="str">
        <f t="shared" ref="Q84:Q89" si="197">IF(ISBLANK(K84)," ",IF(K84&lt;=M84,"PB"," "))</f>
        <v xml:space="preserve"> </v>
      </c>
      <c r="R84" s="37" t="str">
        <f t="shared" ref="R84:R89" si="198">IF(ISBLANK(K84)," ",CONCATENATE(N84,O84,P84,Q84))</f>
        <v xml:space="preserve"> </v>
      </c>
      <c r="S84" s="38" t="str">
        <f t="shared" ref="S84:S89" si="199">IF(B84&lt;=6,"Fin A",IF(B84&lt;13,"Fin B"," "))</f>
        <v xml:space="preserve"> </v>
      </c>
      <c r="AN84" s="10" t="str">
        <f t="shared" si="126"/>
        <v xml:space="preserve"> </v>
      </c>
      <c r="AO84" s="10" t="str">
        <f t="shared" si="159"/>
        <v xml:space="preserve"> </v>
      </c>
      <c r="AP84" s="13" t="str">
        <f t="shared" si="160"/>
        <v/>
      </c>
      <c r="AQ84" s="16" t="str">
        <f t="shared" si="161"/>
        <v xml:space="preserve"> </v>
      </c>
      <c r="AR84" s="19" t="str">
        <f t="shared" si="162"/>
        <v xml:space="preserve"> </v>
      </c>
      <c r="AS84" s="13" t="str">
        <f t="shared" si="163"/>
        <v xml:space="preserve"> </v>
      </c>
      <c r="AT84" s="13" t="str">
        <f t="shared" si="164"/>
        <v xml:space="preserve"> </v>
      </c>
      <c r="AU84" s="46" t="str">
        <f t="shared" si="183"/>
        <v xml:space="preserve"> </v>
      </c>
    </row>
    <row r="85" spans="1:53">
      <c r="A85" s="7" t="str">
        <f t="shared" si="185"/>
        <v/>
      </c>
      <c r="B85" s="7" t="str">
        <f t="shared" si="186"/>
        <v xml:space="preserve"> </v>
      </c>
      <c r="C85" s="5" t="str">
        <f t="shared" si="187"/>
        <v xml:space="preserve"> </v>
      </c>
      <c r="D85" s="5">
        <f t="shared" si="188"/>
        <v>8</v>
      </c>
      <c r="E85" s="7">
        <f t="shared" si="189"/>
        <v>2</v>
      </c>
      <c r="F85" s="7"/>
      <c r="G85" s="7" t="str">
        <f t="shared" si="190"/>
        <v xml:space="preserve"> </v>
      </c>
      <c r="H85" s="50" t="str">
        <f t="shared" si="191"/>
        <v/>
      </c>
      <c r="I85" s="48" t="str">
        <f t="shared" si="192"/>
        <v xml:space="preserve"> </v>
      </c>
      <c r="J85" s="50" t="str">
        <f t="shared" si="193"/>
        <v xml:space="preserve"> </v>
      </c>
      <c r="K85" s="44"/>
      <c r="L85" s="44"/>
      <c r="M85" s="44"/>
      <c r="N85" s="38" t="str">
        <f t="shared" si="194"/>
        <v xml:space="preserve"> </v>
      </c>
      <c r="O85" s="38" t="str">
        <f t="shared" si="195"/>
        <v xml:space="preserve"> </v>
      </c>
      <c r="P85" s="38" t="str">
        <f t="shared" si="196"/>
        <v xml:space="preserve"> </v>
      </c>
      <c r="Q85" s="38" t="str">
        <f t="shared" si="197"/>
        <v xml:space="preserve"> </v>
      </c>
      <c r="R85" s="37" t="str">
        <f t="shared" si="198"/>
        <v xml:space="preserve"> </v>
      </c>
      <c r="S85" s="38" t="str">
        <f t="shared" si="199"/>
        <v xml:space="preserve"> </v>
      </c>
      <c r="AN85" s="10" t="str">
        <f>IF(ISBLANK(AM85)," ",VLOOKUP(AM85,rzsmfb,5,FALSE))</f>
        <v xml:space="preserve"> </v>
      </c>
      <c r="AO85" s="10" t="str">
        <f t="shared" si="159"/>
        <v xml:space="preserve"> </v>
      </c>
      <c r="AP85" s="13" t="str">
        <f t="shared" si="160"/>
        <v/>
      </c>
      <c r="AQ85" s="16" t="str">
        <f t="shared" si="161"/>
        <v xml:space="preserve"> </v>
      </c>
      <c r="AR85" s="19" t="str">
        <f t="shared" si="162"/>
        <v xml:space="preserve"> </v>
      </c>
      <c r="AS85" s="13" t="str">
        <f t="shared" si="163"/>
        <v xml:space="preserve"> </v>
      </c>
      <c r="AT85" s="13" t="str">
        <f t="shared" si="164"/>
        <v xml:space="preserve"> </v>
      </c>
      <c r="AU85" s="46" t="str">
        <f t="shared" si="183"/>
        <v xml:space="preserve"> </v>
      </c>
    </row>
    <row r="86" spans="1:53">
      <c r="A86" s="7" t="str">
        <f t="shared" si="185"/>
        <v/>
      </c>
      <c r="B86" s="7" t="str">
        <f t="shared" si="186"/>
        <v xml:space="preserve"> </v>
      </c>
      <c r="C86" s="5" t="str">
        <f t="shared" si="187"/>
        <v xml:space="preserve"> </v>
      </c>
      <c r="D86" s="5">
        <f t="shared" si="188"/>
        <v>8</v>
      </c>
      <c r="E86" s="7">
        <f t="shared" si="189"/>
        <v>3</v>
      </c>
      <c r="F86" s="7"/>
      <c r="G86" s="7" t="str">
        <f t="shared" si="190"/>
        <v xml:space="preserve"> </v>
      </c>
      <c r="H86" s="50" t="str">
        <f t="shared" si="191"/>
        <v/>
      </c>
      <c r="I86" s="48" t="str">
        <f t="shared" si="192"/>
        <v xml:space="preserve"> </v>
      </c>
      <c r="J86" s="50" t="str">
        <f t="shared" si="193"/>
        <v xml:space="preserve"> </v>
      </c>
      <c r="K86" s="44"/>
      <c r="L86" s="44"/>
      <c r="M86" s="44"/>
      <c r="N86" s="38" t="str">
        <f t="shared" si="194"/>
        <v xml:space="preserve"> </v>
      </c>
      <c r="O86" s="38" t="str">
        <f t="shared" si="195"/>
        <v xml:space="preserve"> </v>
      </c>
      <c r="P86" s="38" t="str">
        <f t="shared" si="196"/>
        <v xml:space="preserve"> </v>
      </c>
      <c r="Q86" s="38" t="str">
        <f t="shared" si="197"/>
        <v xml:space="preserve"> </v>
      </c>
      <c r="R86" s="37" t="str">
        <f t="shared" si="198"/>
        <v xml:space="preserve"> </v>
      </c>
      <c r="S86" s="38" t="str">
        <f t="shared" si="199"/>
        <v xml:space="preserve"> </v>
      </c>
      <c r="AN86" s="10" t="str">
        <f>IF(ISBLANK(AM86)," ",VLOOKUP(AM86,rzsmfb,5,FALSE))</f>
        <v xml:space="preserve"> </v>
      </c>
      <c r="AO86" s="10" t="str">
        <f t="shared" si="159"/>
        <v xml:space="preserve"> </v>
      </c>
      <c r="AP86" s="13" t="str">
        <f t="shared" si="160"/>
        <v/>
      </c>
      <c r="AQ86" s="16" t="str">
        <f t="shared" si="161"/>
        <v xml:space="preserve"> </v>
      </c>
      <c r="AR86" s="19" t="str">
        <f t="shared" si="162"/>
        <v xml:space="preserve"> </v>
      </c>
      <c r="AS86" s="13" t="str">
        <f t="shared" si="163"/>
        <v xml:space="preserve"> </v>
      </c>
      <c r="AT86" s="13" t="str">
        <f t="shared" si="164"/>
        <v xml:space="preserve"> </v>
      </c>
      <c r="AU86" s="46" t="str">
        <f t="shared" si="183"/>
        <v xml:space="preserve"> </v>
      </c>
    </row>
    <row r="87" spans="1:53">
      <c r="A87" s="7" t="str">
        <f t="shared" si="185"/>
        <v/>
      </c>
      <c r="B87" s="7" t="str">
        <f t="shared" si="186"/>
        <v xml:space="preserve"> </v>
      </c>
      <c r="C87" s="5" t="str">
        <f t="shared" si="187"/>
        <v xml:space="preserve"> </v>
      </c>
      <c r="D87" s="5">
        <f t="shared" si="188"/>
        <v>8</v>
      </c>
      <c r="E87" s="7">
        <f t="shared" si="189"/>
        <v>4</v>
      </c>
      <c r="F87" s="7"/>
      <c r="G87" s="7" t="str">
        <f t="shared" si="190"/>
        <v xml:space="preserve"> </v>
      </c>
      <c r="H87" s="50" t="str">
        <f t="shared" si="191"/>
        <v/>
      </c>
      <c r="I87" s="48" t="str">
        <f t="shared" si="192"/>
        <v xml:space="preserve"> </v>
      </c>
      <c r="J87" s="50" t="str">
        <f t="shared" si="193"/>
        <v xml:space="preserve"> </v>
      </c>
      <c r="K87" s="44"/>
      <c r="L87" s="44"/>
      <c r="M87" s="44"/>
      <c r="N87" s="38" t="str">
        <f t="shared" si="194"/>
        <v xml:space="preserve"> </v>
      </c>
      <c r="O87" s="38" t="str">
        <f t="shared" si="195"/>
        <v xml:space="preserve"> </v>
      </c>
      <c r="P87" s="38" t="str">
        <f t="shared" si="196"/>
        <v xml:space="preserve"> </v>
      </c>
      <c r="Q87" s="38" t="str">
        <f t="shared" si="197"/>
        <v xml:space="preserve"> </v>
      </c>
      <c r="R87" s="37" t="str">
        <f t="shared" si="198"/>
        <v xml:space="preserve"> </v>
      </c>
      <c r="S87" s="38" t="str">
        <f t="shared" si="199"/>
        <v xml:space="preserve"> </v>
      </c>
      <c r="AN87" s="10" t="str">
        <f>IF(ISBLANK(AM87)," ",VLOOKUP(AM87,rzsmfb,5,FALSE))</f>
        <v xml:space="preserve"> </v>
      </c>
      <c r="AO87" s="10" t="str">
        <f t="shared" si="159"/>
        <v xml:space="preserve"> </v>
      </c>
      <c r="AP87" s="13" t="str">
        <f t="shared" si="160"/>
        <v/>
      </c>
      <c r="AQ87" s="16" t="str">
        <f t="shared" si="161"/>
        <v xml:space="preserve"> </v>
      </c>
      <c r="AR87" s="19" t="str">
        <f t="shared" si="162"/>
        <v xml:space="preserve"> </v>
      </c>
      <c r="AS87" s="13" t="str">
        <f t="shared" si="163"/>
        <v xml:space="preserve"> </v>
      </c>
      <c r="AT87" s="13" t="str">
        <f t="shared" si="164"/>
        <v xml:space="preserve"> </v>
      </c>
      <c r="AU87" s="46" t="str">
        <f t="shared" si="183"/>
        <v xml:space="preserve"> </v>
      </c>
    </row>
    <row r="88" spans="1:53">
      <c r="A88" s="7" t="str">
        <f t="shared" si="185"/>
        <v/>
      </c>
      <c r="B88" s="7" t="str">
        <f t="shared" si="186"/>
        <v xml:space="preserve"> </v>
      </c>
      <c r="C88" s="5" t="str">
        <f t="shared" si="187"/>
        <v xml:space="preserve"> </v>
      </c>
      <c r="D88" s="5">
        <f t="shared" si="188"/>
        <v>8</v>
      </c>
      <c r="E88" s="7">
        <f t="shared" si="189"/>
        <v>5</v>
      </c>
      <c r="F88" s="7"/>
      <c r="G88" s="7" t="str">
        <f t="shared" si="190"/>
        <v xml:space="preserve"> </v>
      </c>
      <c r="H88" s="50" t="str">
        <f t="shared" si="191"/>
        <v/>
      </c>
      <c r="I88" s="48" t="str">
        <f t="shared" si="192"/>
        <v xml:space="preserve"> </v>
      </c>
      <c r="J88" s="50" t="str">
        <f t="shared" si="193"/>
        <v xml:space="preserve"> </v>
      </c>
      <c r="K88" s="44"/>
      <c r="L88" s="44"/>
      <c r="M88" s="44"/>
      <c r="N88" s="38" t="str">
        <f t="shared" si="194"/>
        <v xml:space="preserve"> </v>
      </c>
      <c r="O88" s="38" t="str">
        <f t="shared" si="195"/>
        <v xml:space="preserve"> </v>
      </c>
      <c r="P88" s="38" t="str">
        <f t="shared" si="196"/>
        <v xml:space="preserve"> </v>
      </c>
      <c r="Q88" s="38" t="str">
        <f t="shared" si="197"/>
        <v xml:space="preserve"> </v>
      </c>
      <c r="R88" s="37" t="str">
        <f t="shared" si="198"/>
        <v xml:space="preserve"> </v>
      </c>
      <c r="S88" s="38" t="str">
        <f t="shared" si="199"/>
        <v xml:space="preserve"> </v>
      </c>
      <c r="AN88" s="10" t="str">
        <f>IF(ISBLANK(AM88)," ",VLOOKUP(AM88,rzsmfb,5,FALSE))</f>
        <v xml:space="preserve"> </v>
      </c>
      <c r="AO88" s="10" t="str">
        <f t="shared" si="159"/>
        <v xml:space="preserve"> </v>
      </c>
      <c r="AP88" s="13" t="str">
        <f t="shared" si="160"/>
        <v/>
      </c>
      <c r="AQ88" s="16" t="str">
        <f t="shared" si="161"/>
        <v xml:space="preserve"> </v>
      </c>
      <c r="AR88" s="19" t="str">
        <f t="shared" si="162"/>
        <v xml:space="preserve"> </v>
      </c>
      <c r="AS88" s="13" t="str">
        <f t="shared" si="163"/>
        <v xml:space="preserve"> </v>
      </c>
      <c r="AT88" s="13" t="str">
        <f t="shared" si="164"/>
        <v xml:space="preserve"> </v>
      </c>
      <c r="AU88" s="46" t="str">
        <f t="shared" si="183"/>
        <v xml:space="preserve"> </v>
      </c>
    </row>
    <row r="89" spans="1:53">
      <c r="A89" s="7" t="str">
        <f t="shared" si="185"/>
        <v/>
      </c>
      <c r="B89" s="7" t="str">
        <f t="shared" si="186"/>
        <v xml:space="preserve"> </v>
      </c>
      <c r="C89" s="5" t="str">
        <f t="shared" si="187"/>
        <v xml:space="preserve"> </v>
      </c>
      <c r="D89" s="5">
        <f t="shared" si="188"/>
        <v>8</v>
      </c>
      <c r="E89" s="7">
        <f t="shared" si="189"/>
        <v>6</v>
      </c>
      <c r="F89" s="7"/>
      <c r="G89" s="7" t="str">
        <f t="shared" si="190"/>
        <v xml:space="preserve"> </v>
      </c>
      <c r="H89" s="50" t="str">
        <f t="shared" si="191"/>
        <v/>
      </c>
      <c r="I89" s="48" t="str">
        <f t="shared" si="192"/>
        <v xml:space="preserve"> </v>
      </c>
      <c r="J89" s="50" t="str">
        <f t="shared" si="193"/>
        <v xml:space="preserve"> </v>
      </c>
      <c r="K89" s="44"/>
      <c r="L89" s="44"/>
      <c r="M89" s="44"/>
      <c r="N89" s="38" t="str">
        <f t="shared" si="194"/>
        <v xml:space="preserve"> </v>
      </c>
      <c r="O89" s="38" t="str">
        <f t="shared" si="195"/>
        <v xml:space="preserve"> </v>
      </c>
      <c r="P89" s="38" t="str">
        <f t="shared" si="196"/>
        <v xml:space="preserve"> </v>
      </c>
      <c r="Q89" s="38" t="str">
        <f t="shared" si="197"/>
        <v xml:space="preserve"> </v>
      </c>
      <c r="R89" s="37" t="str">
        <f t="shared" si="198"/>
        <v xml:space="preserve"> </v>
      </c>
      <c r="S89" s="38" t="str">
        <f t="shared" si="199"/>
        <v xml:space="preserve"> </v>
      </c>
      <c r="AN89" s="10" t="str">
        <f>IF(ISBLANK(AM89)," ",VLOOKUP(AM89,rzsmfb,5,FALSE))</f>
        <v xml:space="preserve"> </v>
      </c>
      <c r="AO89" s="10" t="str">
        <f t="shared" si="159"/>
        <v xml:space="preserve"> </v>
      </c>
      <c r="AP89" s="13" t="str">
        <f t="shared" si="160"/>
        <v/>
      </c>
      <c r="AQ89" s="16" t="str">
        <f t="shared" si="161"/>
        <v xml:space="preserve"> </v>
      </c>
      <c r="AR89" s="19" t="str">
        <f t="shared" si="162"/>
        <v xml:space="preserve"> </v>
      </c>
      <c r="AS89" s="13" t="str">
        <f t="shared" si="163"/>
        <v xml:space="preserve"> </v>
      </c>
      <c r="AT89" s="13" t="str">
        <f t="shared" si="164"/>
        <v xml:space="preserve"> </v>
      </c>
      <c r="AU89" s="46" t="str">
        <f t="shared" si="183"/>
        <v xml:space="preserve"> </v>
      </c>
    </row>
  </sheetData>
  <mergeCells count="8">
    <mergeCell ref="AR7:AT7"/>
    <mergeCell ref="E2:H2"/>
    <mergeCell ref="V2:Z2"/>
    <mergeCell ref="AN2:AP2"/>
    <mergeCell ref="E47:H47"/>
    <mergeCell ref="I7:J7"/>
    <mergeCell ref="U7:V7"/>
    <mergeCell ref="AA7:AB7"/>
  </mergeCells>
  <phoneticPr fontId="13" type="noConversion"/>
  <pageMargins left="1" right="1" top="0.57361111111111107" bottom="0.57361111111111107" header="0" footer="0"/>
  <headerFooter alignWithMargins="0">
    <oddHeader>&amp;L&amp;C&amp;R</oddHeader>
    <oddFooter>&amp;L&amp;C&amp;R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9"/>
  <sheetViews>
    <sheetView zoomScaleSheetLayoutView="1" workbookViewId="0"/>
  </sheetViews>
  <sheetFormatPr defaultColWidth="11.42578125" defaultRowHeight="15"/>
  <cols>
    <col min="1" max="1" width="9.140625" style="10" customWidth="1"/>
    <col min="2" max="4" width="7.85546875" style="10" hidden="1" customWidth="1"/>
    <col min="5" max="5" width="7.85546875" style="10" customWidth="1"/>
    <col min="6" max="6" width="7.7109375" style="10" customWidth="1"/>
    <col min="7" max="7" width="7.7109375" style="10" hidden="1" customWidth="1"/>
    <col min="8" max="8" width="19.85546875" style="13" customWidth="1"/>
    <col min="9" max="9" width="10.140625" style="16" customWidth="1"/>
    <col min="10" max="10" width="17.42578125" style="13" customWidth="1"/>
    <col min="11" max="11" width="9.85546875" style="10" customWidth="1"/>
    <col min="12" max="13" width="8.140625" style="10" hidden="1" customWidth="1"/>
    <col min="14" max="17" width="6.42578125" style="10" hidden="1" customWidth="1"/>
    <col min="18" max="18" width="8.85546875" style="10" hidden="1" customWidth="1"/>
    <col min="19" max="19" width="8.28515625" style="10" customWidth="1"/>
    <col min="20" max="20" width="4" style="11" customWidth="1"/>
    <col min="21" max="21" width="7.42578125" style="10" customWidth="1"/>
    <col min="22" max="23" width="7.85546875" style="11" customWidth="1"/>
    <col min="24" max="25" width="7.7109375" style="11" hidden="1" customWidth="1"/>
    <col min="26" max="26" width="21.7109375" style="11" customWidth="1"/>
    <col min="27" max="27" width="12.28515625" style="11" customWidth="1"/>
    <col min="28" max="28" width="17" style="11" customWidth="1"/>
    <col min="29" max="29" width="9.85546875" style="11" customWidth="1"/>
    <col min="30" max="30" width="9.7109375" style="11" customWidth="1"/>
    <col min="31" max="32" width="8.28515625" style="11" hidden="1" customWidth="1"/>
    <col min="33" max="37" width="8.42578125" style="11" hidden="1" customWidth="1"/>
    <col min="38" max="38" width="4.42578125" style="11" customWidth="1"/>
    <col min="39" max="40" width="7.85546875" style="10" customWidth="1"/>
    <col min="41" max="41" width="9.85546875" style="11" customWidth="1"/>
    <col min="42" max="42" width="19" style="11" customWidth="1"/>
    <col min="43" max="43" width="12.28515625" style="11" customWidth="1"/>
    <col min="44" max="44" width="13.140625" style="19" customWidth="1"/>
    <col min="45" max="45" width="6" style="11" customWidth="1"/>
    <col min="46" max="46" width="19.7109375" style="11" customWidth="1"/>
    <col min="47" max="48" width="7.28515625" style="11" customWidth="1"/>
    <col min="49" max="49" width="7.42578125" style="11" hidden="1" customWidth="1"/>
    <col min="50" max="50" width="9.85546875" style="11" hidden="1" customWidth="1"/>
    <col min="51" max="52" width="6.7109375" style="10" customWidth="1"/>
    <col min="53" max="53" width="21.7109375" style="11" customWidth="1"/>
    <col min="54" max="57" width="11.42578125" style="11" hidden="1" customWidth="1"/>
    <col min="58" max="16384" width="11.42578125" style="11"/>
  </cols>
  <sheetData>
    <row r="1" spans="1:57" ht="18.75" customHeight="1">
      <c r="A1" s="33" t="s">
        <v>395</v>
      </c>
      <c r="B1" s="33"/>
      <c r="C1" s="33"/>
      <c r="D1" s="33"/>
      <c r="E1" s="3" t="str">
        <f>nbox!$B$1</f>
        <v>"Žemaitijos taurės" IV etapas</v>
      </c>
      <c r="I1" s="10"/>
      <c r="U1" s="10">
        <v>5</v>
      </c>
      <c r="V1" s="3" t="str">
        <f>E1</f>
        <v>"Žemaitijos taurės" IV etapas</v>
      </c>
      <c r="Y1" s="10"/>
      <c r="Z1" s="13"/>
      <c r="AA1" s="10"/>
      <c r="AB1" s="13"/>
      <c r="AC1" s="10"/>
      <c r="AD1" s="10"/>
      <c r="AE1" s="10"/>
      <c r="AF1" s="10"/>
      <c r="AG1" s="10"/>
      <c r="AH1" s="10"/>
      <c r="AI1" s="10"/>
      <c r="AJ1" s="10"/>
      <c r="AK1" s="10"/>
      <c r="AN1" s="3" t="str">
        <f>E1</f>
        <v>"Žemaitijos taurės" IV etapas</v>
      </c>
    </row>
    <row r="2" spans="1:57" ht="15.75">
      <c r="B2" s="34"/>
      <c r="C2" s="34"/>
      <c r="D2" s="34"/>
      <c r="E2" s="358" t="e">
        <f>IF(ISBLANK(A4)," ",VLOOKUP(A4,diena,2))</f>
        <v>#NAME?</v>
      </c>
      <c r="F2" s="358"/>
      <c r="G2" s="358"/>
      <c r="H2" s="358"/>
      <c r="I2" s="41" t="str">
        <f>nbox!$E$1</f>
        <v>Klaipėda, Lengvosios atletikos maniežas</v>
      </c>
      <c r="J2" s="11"/>
      <c r="U2" s="10">
        <v>3</v>
      </c>
      <c r="V2" s="358" t="e">
        <f>E2</f>
        <v>#NAME?</v>
      </c>
      <c r="W2" s="358"/>
      <c r="X2" s="358"/>
      <c r="Y2" s="358"/>
      <c r="Z2" s="358"/>
      <c r="AA2" s="41" t="str">
        <f>I2</f>
        <v>Klaipėda, Lengvosios atletikos maniežas</v>
      </c>
      <c r="AC2" s="10"/>
      <c r="AD2" s="10"/>
      <c r="AE2" s="10"/>
      <c r="AF2" s="10"/>
      <c r="AG2" s="10"/>
      <c r="AH2" s="10"/>
      <c r="AI2" s="10"/>
      <c r="AJ2" s="10"/>
      <c r="AK2" s="10"/>
      <c r="AN2" s="358" t="e">
        <f>E2</f>
        <v>#NAME?</v>
      </c>
      <c r="AO2" s="358"/>
      <c r="AP2" s="358"/>
      <c r="AQ2" s="41" t="str">
        <f>I2</f>
        <v>Klaipėda, Lengvosios atletikos maniežas</v>
      </c>
    </row>
    <row r="3" spans="1:57">
      <c r="E3" s="33" t="s">
        <v>567</v>
      </c>
      <c r="F3" s="53"/>
      <c r="G3" s="11"/>
      <c r="H3" s="11"/>
      <c r="I3" s="10"/>
      <c r="U3" s="10">
        <v>1</v>
      </c>
      <c r="V3" s="10"/>
      <c r="W3" s="10"/>
      <c r="X3" s="53"/>
      <c r="AA3" s="10"/>
      <c r="AB3" s="13"/>
      <c r="AC3" s="10"/>
      <c r="AD3" s="10"/>
      <c r="AE3" s="10"/>
      <c r="AF3" s="10"/>
      <c r="AG3" s="10"/>
      <c r="AH3" s="10"/>
      <c r="AI3" s="10"/>
      <c r="AJ3" s="10"/>
      <c r="AK3" s="10"/>
    </row>
    <row r="4" spans="1:57" ht="18.75" customHeight="1">
      <c r="A4" s="33">
        <v>1</v>
      </c>
      <c r="B4" s="33"/>
      <c r="C4" s="33"/>
      <c r="D4" s="33"/>
      <c r="E4" s="33">
        <v>8</v>
      </c>
      <c r="G4" s="10" t="str">
        <f>CONCATENATE(G7,G5)</f>
        <v>in_60m v</v>
      </c>
      <c r="H4" s="3" t="e">
        <f>IF(ISBLANK(E3)," ",VLOOKUP(G5,[0]!rngt,2,FALSE))</f>
        <v>#NAME?</v>
      </c>
      <c r="I4" s="10"/>
      <c r="U4" s="10">
        <v>2</v>
      </c>
      <c r="V4" s="33"/>
      <c r="W4" s="33"/>
      <c r="X4" s="10"/>
      <c r="Y4" s="10"/>
      <c r="Z4" s="3" t="e">
        <f>H4</f>
        <v>#NAME?</v>
      </c>
      <c r="AA4" s="10"/>
      <c r="AB4" s="13"/>
      <c r="AC4" s="10"/>
      <c r="AD4" s="10"/>
      <c r="AE4" s="10"/>
      <c r="AF4" s="10"/>
      <c r="AG4" s="10"/>
      <c r="AH4" s="10"/>
      <c r="AI4" s="10"/>
      <c r="AJ4" s="10"/>
      <c r="AK4" s="10"/>
      <c r="AM4" s="33" t="s">
        <v>164</v>
      </c>
      <c r="AP4" s="3" t="e">
        <f>H4</f>
        <v>#NAME?</v>
      </c>
    </row>
    <row r="5" spans="1:57" ht="13.5" customHeight="1">
      <c r="A5" s="29" t="e">
        <f>IF(ISBLANK(A1)," ",VLOOKUP(A1,time,2,FALSE))</f>
        <v>#NAME?</v>
      </c>
      <c r="G5" s="10" t="str">
        <f>CONCATENATE(A1," ",E3)</f>
        <v>60m v</v>
      </c>
      <c r="H5" s="3"/>
      <c r="I5" s="10"/>
      <c r="U5" s="10">
        <v>4</v>
      </c>
      <c r="V5" s="10"/>
      <c r="W5" s="10"/>
      <c r="X5" s="10"/>
      <c r="Y5" s="10"/>
      <c r="Z5" s="3"/>
      <c r="AA5" s="10"/>
      <c r="AB5" s="13"/>
      <c r="AC5" s="10"/>
      <c r="AD5" s="10"/>
      <c r="AE5" s="10"/>
      <c r="AF5" s="10"/>
      <c r="AG5" s="10"/>
      <c r="AH5" s="10"/>
      <c r="AI5" s="10"/>
      <c r="AJ5" s="10"/>
      <c r="AK5" s="10"/>
    </row>
    <row r="6" spans="1:57" ht="17.25" customHeight="1">
      <c r="A6" s="33">
        <v>1</v>
      </c>
      <c r="B6" s="33"/>
      <c r="C6" s="33"/>
      <c r="D6" s="33"/>
      <c r="E6" s="33"/>
      <c r="G6" s="36" t="e">
        <f>IF(ISBLANK(A6)," ",VLOOKUP(A6,beg,2,FALSE))</f>
        <v>#NAME?</v>
      </c>
      <c r="H6" s="3" t="e">
        <f>IF(ISBLANK(A6)," ",CONCATENATE(G6," ",$E$4))</f>
        <v>#NAME?</v>
      </c>
      <c r="I6" s="10"/>
      <c r="J6" s="19">
        <f>nbox!E2</f>
        <v>0</v>
      </c>
      <c r="K6" s="46" t="e">
        <f>VLOOKUP(G4,[0]!rek,2,FALSE)</f>
        <v>#NAME?</v>
      </c>
      <c r="L6" s="46"/>
      <c r="M6" s="46"/>
      <c r="N6" s="46"/>
      <c r="O6" s="46"/>
      <c r="P6" s="46"/>
      <c r="Q6" s="46"/>
      <c r="R6" s="46"/>
      <c r="U6" s="10">
        <v>6</v>
      </c>
      <c r="V6" s="33" t="s">
        <v>436</v>
      </c>
      <c r="W6" s="33"/>
      <c r="X6" s="10"/>
      <c r="Z6" s="3" t="e">
        <f>IF(ISBLANK(V6)," ",VLOOKUP(V6,beg,2,FALSE))</f>
        <v>#NAME?</v>
      </c>
      <c r="AA6" s="10"/>
      <c r="AB6" s="19">
        <f>J6</f>
        <v>0</v>
      </c>
      <c r="AC6" s="46" t="e">
        <f>K6</f>
        <v>#NAME?</v>
      </c>
      <c r="AD6" s="10"/>
      <c r="AE6" s="10"/>
      <c r="AF6" s="10"/>
      <c r="AG6" s="10"/>
      <c r="AH6" s="10"/>
      <c r="AI6" s="10"/>
      <c r="AJ6" s="10"/>
      <c r="AK6" s="10"/>
      <c r="AP6" s="3" t="e">
        <f>VLOOKUP(AM4,beg,2,FALSE)</f>
        <v>#NAME?</v>
      </c>
      <c r="AS6" s="19"/>
      <c r="AT6" s="19">
        <f>J6</f>
        <v>0</v>
      </c>
      <c r="AU6" s="46" t="e">
        <f>K6</f>
        <v>#NAME?</v>
      </c>
    </row>
    <row r="7" spans="1:57" ht="15.75" customHeight="1">
      <c r="A7" s="19" t="s">
        <v>107</v>
      </c>
      <c r="B7" s="33"/>
      <c r="C7" s="33"/>
      <c r="D7" s="33"/>
      <c r="F7" s="52" t="e">
        <f>IF(ISBLANK($A$1)," ",VLOOKUP(G5,stm,2,FALSE))</f>
        <v>#NAME?</v>
      </c>
      <c r="G7" s="11" t="str">
        <f>nbox!$D$3</f>
        <v>in_</v>
      </c>
      <c r="H7" s="356">
        <f>nbox!E3</f>
        <v>0</v>
      </c>
      <c r="I7" s="356"/>
      <c r="J7" s="356"/>
      <c r="K7" s="46" t="e">
        <f>VLOOKUP(G4,[0]!rek,3,FALSE)</f>
        <v>#NAME?</v>
      </c>
      <c r="L7" s="46"/>
      <c r="M7" s="46"/>
      <c r="N7" s="46"/>
      <c r="O7" s="46"/>
      <c r="P7" s="46"/>
      <c r="Q7" s="46"/>
      <c r="R7" s="46"/>
      <c r="U7" s="356" t="s">
        <v>107</v>
      </c>
      <c r="V7" s="356"/>
      <c r="W7" s="52" t="e">
        <f>F7+W6</f>
        <v>#NAME?</v>
      </c>
      <c r="Y7" s="10"/>
      <c r="Z7" s="13"/>
      <c r="AA7" s="356">
        <f>H7</f>
        <v>0</v>
      </c>
      <c r="AB7" s="356"/>
      <c r="AC7" s="46" t="e">
        <f>K7</f>
        <v>#NAME?</v>
      </c>
      <c r="AD7" s="10"/>
      <c r="AE7" s="10"/>
      <c r="AF7" s="10"/>
      <c r="AG7" s="10"/>
      <c r="AH7" s="10"/>
      <c r="AI7" s="10"/>
      <c r="AJ7" s="10"/>
      <c r="AK7" s="10"/>
      <c r="AR7" s="356">
        <f>H7</f>
        <v>0</v>
      </c>
      <c r="AS7" s="356"/>
      <c r="AT7" s="356"/>
      <c r="AU7" s="46" t="e">
        <f>K7</f>
        <v>#NAME?</v>
      </c>
    </row>
    <row r="8" spans="1:57" ht="15.75" customHeight="1">
      <c r="A8" s="35" t="s">
        <v>274</v>
      </c>
      <c r="B8" s="39" t="s">
        <v>275</v>
      </c>
      <c r="C8" s="39" t="s">
        <v>276</v>
      </c>
      <c r="D8" s="39" t="s">
        <v>236</v>
      </c>
      <c r="E8" s="57" t="s">
        <v>277</v>
      </c>
      <c r="F8" s="57" t="s">
        <v>278</v>
      </c>
      <c r="G8" s="39" t="s">
        <v>279</v>
      </c>
      <c r="H8" s="58" t="s">
        <v>560</v>
      </c>
      <c r="I8" s="43" t="s">
        <v>570</v>
      </c>
      <c r="J8" s="58" t="s">
        <v>280</v>
      </c>
      <c r="K8" s="57" t="s">
        <v>281</v>
      </c>
      <c r="L8" s="35" t="s">
        <v>282</v>
      </c>
      <c r="M8" s="35" t="s">
        <v>283</v>
      </c>
      <c r="N8" s="39"/>
      <c r="O8" s="39"/>
      <c r="P8" s="39"/>
      <c r="Q8" s="39"/>
      <c r="R8" s="35" t="s">
        <v>284</v>
      </c>
      <c r="S8" s="35" t="s">
        <v>285</v>
      </c>
      <c r="U8" s="35" t="s">
        <v>274</v>
      </c>
      <c r="V8" s="57" t="s">
        <v>277</v>
      </c>
      <c r="W8" s="35" t="s">
        <v>278</v>
      </c>
      <c r="X8" s="39" t="s">
        <v>286</v>
      </c>
      <c r="Y8" s="39" t="s">
        <v>279</v>
      </c>
      <c r="Z8" s="58" t="s">
        <v>560</v>
      </c>
      <c r="AA8" s="43" t="s">
        <v>570</v>
      </c>
      <c r="AB8" s="58" t="s">
        <v>280</v>
      </c>
      <c r="AC8" s="35" t="s">
        <v>287</v>
      </c>
      <c r="AD8" s="57" t="s">
        <v>281</v>
      </c>
      <c r="AE8" s="39" t="s">
        <v>282</v>
      </c>
      <c r="AF8" s="39" t="s">
        <v>283</v>
      </c>
      <c r="AG8" s="39"/>
      <c r="AH8" s="39"/>
      <c r="AI8" s="39"/>
      <c r="AJ8" s="39"/>
      <c r="AK8" s="57" t="s">
        <v>284</v>
      </c>
      <c r="AM8" s="35" t="s">
        <v>274</v>
      </c>
      <c r="AN8" s="35" t="s">
        <v>278</v>
      </c>
      <c r="AO8" s="39" t="s">
        <v>279</v>
      </c>
      <c r="AP8" s="58" t="s">
        <v>560</v>
      </c>
      <c r="AQ8" s="43" t="s">
        <v>570</v>
      </c>
      <c r="AR8" s="61" t="s">
        <v>280</v>
      </c>
      <c r="AS8" s="58" t="s">
        <v>563</v>
      </c>
      <c r="AT8" s="58" t="s">
        <v>564</v>
      </c>
      <c r="AU8" s="35" t="s">
        <v>281</v>
      </c>
      <c r="AV8" s="35" t="s">
        <v>288</v>
      </c>
      <c r="AW8" s="39" t="s">
        <v>183</v>
      </c>
      <c r="AX8" s="35" t="s">
        <v>284</v>
      </c>
      <c r="AY8" s="35" t="s">
        <v>100</v>
      </c>
      <c r="AZ8" s="35" t="s">
        <v>289</v>
      </c>
      <c r="BA8" s="31" t="s">
        <v>565</v>
      </c>
      <c r="BB8" s="59" t="str">
        <f>$G$5</f>
        <v>60m v</v>
      </c>
    </row>
    <row r="9" spans="1:57" ht="16.5" customHeight="1">
      <c r="A9" s="5" t="str">
        <f t="shared" ref="A9:A14" si="0">IF(ISBLANK(K9),"",RANK(K9,$K$9:$K$14,1))</f>
        <v/>
      </c>
      <c r="B9" s="5" t="str">
        <f t="shared" ref="B9:B14" si="1">IF(ISBLANK(K9)," ",RANK(K9,$K$9:$K$89,1))</f>
        <v xml:space="preserve"> </v>
      </c>
      <c r="C9" s="5" t="str">
        <f t="shared" ref="C9:C14" si="2">IF(ISBLANK(K9)," ",CONCATENATE(D9,"/",A9))</f>
        <v xml:space="preserve"> </v>
      </c>
      <c r="D9" s="5">
        <f t="shared" ref="D9:D14" si="3">$A$6</f>
        <v>1</v>
      </c>
      <c r="E9" s="5">
        <v>1</v>
      </c>
      <c r="F9" s="5"/>
      <c r="G9" s="5" t="str">
        <f t="shared" ref="G9:G14" si="4">IF(ISBLANK(F9)," ",CONCATENATE($E$3,F9))</f>
        <v xml:space="preserve"> </v>
      </c>
      <c r="H9" s="47" t="str">
        <f t="shared" ref="H9:H14" si="5">IF(ISBLANK(F9),"",VLOOKUP(G9,id,2,FALSE))</f>
        <v/>
      </c>
      <c r="I9" s="45" t="str">
        <f t="shared" ref="I9:I14" si="6">IF(ISBLANK(F9)," ",VLOOKUP(G9,id,3,FALSE))</f>
        <v xml:space="preserve"> </v>
      </c>
      <c r="J9" s="47" t="str">
        <f t="shared" ref="J9:J14" si="7">IF(ISBLANK(F9)," ",VLOOKUP(G9,id,4,FALSE))</f>
        <v xml:space="preserve"> </v>
      </c>
      <c r="K9" s="38"/>
      <c r="L9" s="38"/>
      <c r="M9" s="38"/>
      <c r="N9" s="38" t="str">
        <f t="shared" ref="N9:N14" si="8">IF(ISBLANK(K9)," ",IF(K9=L9,"="," "))</f>
        <v xml:space="preserve"> </v>
      </c>
      <c r="O9" s="38" t="str">
        <f t="shared" ref="O9:O14" si="9">IF(ISBLANK(K9)," ",IF(K9&lt;=L9,"SB"," "))</f>
        <v xml:space="preserve"> </v>
      </c>
      <c r="P9" s="38" t="str">
        <f t="shared" ref="P9:P14" si="10">IF(ISBLANK(K9)," ",IF(K9=M9,"="," "))</f>
        <v xml:space="preserve"> </v>
      </c>
      <c r="Q9" s="38" t="str">
        <f t="shared" ref="Q9:Q14" si="11">IF(ISBLANK(K9)," ",IF(K9&lt;=M9,"PB"," "))</f>
        <v xml:space="preserve"> </v>
      </c>
      <c r="R9" s="37" t="str">
        <f t="shared" ref="R9:R14" si="12">IF(ISBLANK(K9)," ",CONCATENATE(N9,O9,P9,Q9))</f>
        <v xml:space="preserve"> </v>
      </c>
      <c r="S9" s="38" t="str">
        <f t="shared" ref="S9:S14" si="13">IF(B9&lt;=6,"Fin A",IF(B9&lt;13,"Fin B"," "))</f>
        <v xml:space="preserve"> </v>
      </c>
      <c r="T9" s="98" t="str">
        <f t="shared" ref="T9:T14" si="14">U9</f>
        <v/>
      </c>
      <c r="U9" s="5" t="str">
        <f t="shared" ref="U9:U14" si="15">IF(ISBLANK(AD9),"",RANK(AD9,$AD$9:$AD$14,1))</f>
        <v/>
      </c>
      <c r="V9" s="5"/>
      <c r="W9" s="5" t="str">
        <f t="shared" ref="W9:W14" si="16">IF(ISBLANK(V9),"",VLOOKUP(X9,rzsvfb,5,FALSE))</f>
        <v/>
      </c>
      <c r="X9" s="5">
        <f t="shared" ref="X9:X14" si="17">U1</f>
        <v>5</v>
      </c>
      <c r="Y9" s="5" t="str">
        <f t="shared" ref="Y9:Y14" si="18">IF(ISBLANK(V9)," ",CONCATENATE($E$3,W9))</f>
        <v xml:space="preserve"> </v>
      </c>
      <c r="Z9" s="47" t="str">
        <f t="shared" ref="Z9:Z14" si="19">IF(ISBLANK(V9),"",VLOOKUP(Y9,id,2,FALSE))</f>
        <v/>
      </c>
      <c r="AA9" s="45" t="str">
        <f t="shared" ref="AA9:AA14" si="20">IF(ISBLANK(V9)," ",VLOOKUP(Y9,id,3,FALSE))</f>
        <v xml:space="preserve"> </v>
      </c>
      <c r="AB9" s="47" t="str">
        <f t="shared" ref="AB9:AB14" si="21">IF(ISBLANK(V9)," ",VLOOKUP(Y9,id,4,FALSE))</f>
        <v xml:space="preserve"> </v>
      </c>
      <c r="AC9" s="38" t="str">
        <f t="shared" ref="AC9:AC14" si="22">IF(ISBLANK(V9)," ",VLOOKUP(X9,rzsvfb,10,FALSE))</f>
        <v xml:space="preserve"> </v>
      </c>
      <c r="AD9" s="38"/>
      <c r="AE9" s="38" t="str">
        <f>IF(ISBLANK(V9)," ",VLOOKUP(X9,'60m fab V'!rzsmfb,11,FALSE))</f>
        <v xml:space="preserve"> </v>
      </c>
      <c r="AF9" s="38" t="str">
        <f>IF(ISBLANK(V9)," ",VLOOKUP(X9,'60m fab V'!rzsmfb,12,FALSE))</f>
        <v xml:space="preserve"> </v>
      </c>
      <c r="AG9" s="38" t="str">
        <f t="shared" ref="AG9:AG14" si="23">IF(ISBLANK(AD9)," ",IF(AD9=AE9,"="," "))</f>
        <v xml:space="preserve"> </v>
      </c>
      <c r="AH9" s="38" t="str">
        <f t="shared" ref="AH9:AH14" si="24">IF(ISBLANK(AD9)," ",IF(AD9&lt;=AE9,"SB"," "))</f>
        <v xml:space="preserve"> </v>
      </c>
      <c r="AI9" s="38" t="str">
        <f t="shared" ref="AI9:AI14" si="25">IF(ISBLANK(AD9)," ",IF(AD9=AF9,"="," "))</f>
        <v xml:space="preserve"> </v>
      </c>
      <c r="AJ9" s="38" t="str">
        <f t="shared" ref="AJ9:AJ14" si="26">IF(ISBLANK(AD9)," ",IF(AD9&lt;=AF9,"PB"," "))</f>
        <v xml:space="preserve"> </v>
      </c>
      <c r="AK9" s="37" t="str">
        <f t="shared" ref="AK9:AK14" si="27">IF(ISBLANK(AD9)," ",CONCATENATE(AG9,AH9,AI9,AJ9))</f>
        <v xml:space="preserve"> </v>
      </c>
      <c r="AN9" s="10" t="str">
        <f t="shared" ref="AN9:AN14" si="28">IF(ISBLANK(AM9)," ",VLOOKUP(AM9,rzfasv,4,FALSE))</f>
        <v xml:space="preserve"> </v>
      </c>
      <c r="AO9" s="10" t="str">
        <f t="shared" ref="AO9:AO40" si="29">IF(ISBLANK(AM9)," ",CONCATENATE($E$3,AN9))</f>
        <v xml:space="preserve"> </v>
      </c>
      <c r="AP9" s="13" t="str">
        <f t="shared" ref="AP9:AP40" si="30">IF(ISBLANK(AM9),"",VLOOKUP(AO9,id,2,FALSE))</f>
        <v/>
      </c>
      <c r="AQ9" s="16" t="str">
        <f t="shared" ref="AQ9:AQ40" si="31">IF(ISBLANK(AM9)," ",VLOOKUP(AO9,id,3,FALSE))</f>
        <v xml:space="preserve"> </v>
      </c>
      <c r="AR9" s="19" t="str">
        <f t="shared" ref="AR9:AR40" si="32">IF(ISBLANK(AM9)," ",VLOOKUP(AO9,id,4,FALSE))</f>
        <v xml:space="preserve"> </v>
      </c>
      <c r="AS9" s="13" t="str">
        <f>IF(ISBLANK(AM9)," ",VLOOKUP(AO9,[0]!id,5,FALSE))</f>
        <v xml:space="preserve"> </v>
      </c>
      <c r="AT9" s="13" t="str">
        <f t="shared" ref="AT9:AT40" si="33">IF(ISBLANK(AM9)," ",VLOOKUP(AO9,id,6,FALSE))</f>
        <v xml:space="preserve"> </v>
      </c>
      <c r="AU9" s="46" t="str">
        <f t="shared" ref="AU9:AU14" si="34">IF(ISBLANK(AM9)," ",VLOOKUP(AM9,rzfasv,10,FALSE))</f>
        <v xml:space="preserve"> </v>
      </c>
      <c r="AV9" s="46" t="str">
        <f t="shared" ref="AV9:AV14" si="35">IF(ISBLANK(AM9)," ",VLOOKUP(AM9,rzfasv,11,FALSE))</f>
        <v xml:space="preserve"> </v>
      </c>
      <c r="AW9" s="46" t="str">
        <f t="shared" ref="AW9:AW40" si="36">IF(ISBLANK(AM9)," ",MIN(AU9:AV9))</f>
        <v xml:space="preserve"> </v>
      </c>
      <c r="AX9" s="46" t="str">
        <f t="shared" ref="AX9:AX14" si="37">IF(ISBLANK(AM9)," ",VLOOKUP(AM9,rzfasv,18,FALSE))</f>
        <v xml:space="preserve"> </v>
      </c>
      <c r="AY9" s="10" t="str">
        <f t="shared" ref="AY9:AY40" si="38">IF(ISBLANK(AM9)," ",VLOOKUP(AW9,$BC$10:$BD$19,2,1))</f>
        <v xml:space="preserve"> </v>
      </c>
      <c r="BA9" s="13" t="str">
        <f t="shared" ref="BA9:BA34" si="39">IF(ISBLANK(AM9)," ",VLOOKUP(AO9,id,7,FALSE))</f>
        <v xml:space="preserve"> </v>
      </c>
      <c r="BB9" s="55" t="s">
        <v>98</v>
      </c>
      <c r="BC9" s="55" t="s">
        <v>99</v>
      </c>
      <c r="BD9" s="55" t="s">
        <v>100</v>
      </c>
    </row>
    <row r="10" spans="1:57">
      <c r="A10" s="7" t="str">
        <f t="shared" si="0"/>
        <v/>
      </c>
      <c r="B10" s="7" t="str">
        <f t="shared" si="1"/>
        <v xml:space="preserve"> </v>
      </c>
      <c r="C10" s="5" t="str">
        <f t="shared" si="2"/>
        <v xml:space="preserve"> </v>
      </c>
      <c r="D10" s="5">
        <f t="shared" si="3"/>
        <v>1</v>
      </c>
      <c r="E10" s="7">
        <v>2</v>
      </c>
      <c r="F10" s="7"/>
      <c r="G10" s="7" t="str">
        <f t="shared" si="4"/>
        <v xml:space="preserve"> </v>
      </c>
      <c r="H10" s="47" t="str">
        <f t="shared" si="5"/>
        <v/>
      </c>
      <c r="I10" s="45" t="str">
        <f t="shared" si="6"/>
        <v xml:space="preserve"> </v>
      </c>
      <c r="J10" s="47" t="str">
        <f t="shared" si="7"/>
        <v xml:space="preserve"> </v>
      </c>
      <c r="K10" s="44"/>
      <c r="L10" s="44"/>
      <c r="M10" s="44"/>
      <c r="N10" s="38" t="str">
        <f t="shared" si="8"/>
        <v xml:space="preserve"> </v>
      </c>
      <c r="O10" s="38" t="str">
        <f t="shared" si="9"/>
        <v xml:space="preserve"> </v>
      </c>
      <c r="P10" s="38" t="str">
        <f t="shared" si="10"/>
        <v xml:space="preserve"> </v>
      </c>
      <c r="Q10" s="38" t="str">
        <f t="shared" si="11"/>
        <v xml:space="preserve"> </v>
      </c>
      <c r="R10" s="37" t="str">
        <f t="shared" si="12"/>
        <v xml:space="preserve"> </v>
      </c>
      <c r="S10" s="38" t="str">
        <f t="shared" si="13"/>
        <v xml:space="preserve"> </v>
      </c>
      <c r="T10" s="98" t="str">
        <f t="shared" si="14"/>
        <v/>
      </c>
      <c r="U10" s="5" t="str">
        <f t="shared" si="15"/>
        <v/>
      </c>
      <c r="V10" s="7"/>
      <c r="W10" s="5" t="str">
        <f t="shared" si="16"/>
        <v/>
      </c>
      <c r="X10" s="7">
        <f t="shared" si="17"/>
        <v>3</v>
      </c>
      <c r="Y10" s="7" t="str">
        <f t="shared" si="18"/>
        <v xml:space="preserve"> </v>
      </c>
      <c r="Z10" s="47" t="str">
        <f t="shared" si="19"/>
        <v/>
      </c>
      <c r="AA10" s="45" t="str">
        <f t="shared" si="20"/>
        <v xml:space="preserve"> </v>
      </c>
      <c r="AB10" s="47" t="str">
        <f t="shared" si="21"/>
        <v xml:space="preserve"> </v>
      </c>
      <c r="AC10" s="38" t="str">
        <f t="shared" si="22"/>
        <v xml:space="preserve"> </v>
      </c>
      <c r="AD10" s="44"/>
      <c r="AE10" s="38" t="str">
        <f>IF(ISBLANK(V10)," ",VLOOKUP(X10,'60m fab V'!rzsmfb,11,FALSE))</f>
        <v xml:space="preserve"> </v>
      </c>
      <c r="AF10" s="38" t="str">
        <f>IF(ISBLANK(V10)," ",VLOOKUP(X10,'60m fab V'!rzsmfb,12,FALSE))</f>
        <v xml:space="preserve"> </v>
      </c>
      <c r="AG10" s="38" t="str">
        <f t="shared" si="23"/>
        <v xml:space="preserve"> </v>
      </c>
      <c r="AH10" s="38" t="str">
        <f t="shared" si="24"/>
        <v xml:space="preserve"> </v>
      </c>
      <c r="AI10" s="38" t="str">
        <f t="shared" si="25"/>
        <v xml:space="preserve"> </v>
      </c>
      <c r="AJ10" s="38" t="str">
        <f t="shared" si="26"/>
        <v xml:space="preserve"> </v>
      </c>
      <c r="AK10" s="37" t="str">
        <f t="shared" si="27"/>
        <v xml:space="preserve"> </v>
      </c>
      <c r="AN10" s="10" t="str">
        <f t="shared" si="28"/>
        <v xml:space="preserve"> </v>
      </c>
      <c r="AO10" s="10" t="str">
        <f t="shared" si="29"/>
        <v xml:space="preserve"> </v>
      </c>
      <c r="AP10" s="13" t="str">
        <f t="shared" si="30"/>
        <v/>
      </c>
      <c r="AQ10" s="16" t="str">
        <f t="shared" si="31"/>
        <v xml:space="preserve"> </v>
      </c>
      <c r="AR10" s="19" t="str">
        <f t="shared" si="32"/>
        <v xml:space="preserve"> </v>
      </c>
      <c r="AS10" s="13" t="str">
        <f>IF(ISBLANK(AM10)," ",VLOOKUP(AO10,[0]!id,5,FALSE))</f>
        <v xml:space="preserve"> </v>
      </c>
      <c r="AT10" s="13" t="str">
        <f t="shared" si="33"/>
        <v xml:space="preserve"> </v>
      </c>
      <c r="AU10" s="46" t="str">
        <f t="shared" si="34"/>
        <v xml:space="preserve"> </v>
      </c>
      <c r="AV10" s="46" t="str">
        <f t="shared" si="35"/>
        <v xml:space="preserve"> </v>
      </c>
      <c r="AW10" s="46" t="str">
        <f t="shared" si="36"/>
        <v xml:space="preserve"> </v>
      </c>
      <c r="AX10" s="46" t="str">
        <f t="shared" si="37"/>
        <v xml:space="preserve"> </v>
      </c>
      <c r="AY10" s="10" t="str">
        <f t="shared" si="38"/>
        <v xml:space="preserve"> </v>
      </c>
      <c r="BA10" s="13" t="str">
        <f t="shared" si="39"/>
        <v xml:space="preserve"> </v>
      </c>
      <c r="BB10" s="30" t="str">
        <f t="shared" ref="BB10:BB19" si="40">CONCATENATE($BB$8,BE10)</f>
        <v>60m v1</v>
      </c>
      <c r="BC10" s="40" t="e">
        <f>VLOOKUP(BB10,[0]!kvli,2,FALSE)</f>
        <v>#NAME?</v>
      </c>
      <c r="BD10" s="49" t="s">
        <v>102</v>
      </c>
      <c r="BE10" s="51">
        <v>1</v>
      </c>
    </row>
    <row r="11" spans="1:57">
      <c r="A11" s="7" t="str">
        <f t="shared" si="0"/>
        <v/>
      </c>
      <c r="B11" s="7" t="str">
        <f t="shared" si="1"/>
        <v xml:space="preserve"> </v>
      </c>
      <c r="C11" s="5" t="str">
        <f t="shared" si="2"/>
        <v xml:space="preserve"> </v>
      </c>
      <c r="D11" s="5">
        <f t="shared" si="3"/>
        <v>1</v>
      </c>
      <c r="E11" s="7">
        <v>3</v>
      </c>
      <c r="F11" s="7"/>
      <c r="G11" s="7" t="str">
        <f t="shared" si="4"/>
        <v xml:space="preserve"> </v>
      </c>
      <c r="H11" s="47" t="str">
        <f t="shared" si="5"/>
        <v/>
      </c>
      <c r="I11" s="45" t="str">
        <f t="shared" si="6"/>
        <v xml:space="preserve"> </v>
      </c>
      <c r="J11" s="47" t="str">
        <f t="shared" si="7"/>
        <v xml:space="preserve"> </v>
      </c>
      <c r="K11" s="44"/>
      <c r="L11" s="44"/>
      <c r="M11" s="44"/>
      <c r="N11" s="38" t="str">
        <f t="shared" si="8"/>
        <v xml:space="preserve"> </v>
      </c>
      <c r="O11" s="38" t="str">
        <f t="shared" si="9"/>
        <v xml:space="preserve"> </v>
      </c>
      <c r="P11" s="38" t="str">
        <f t="shared" si="10"/>
        <v xml:space="preserve"> </v>
      </c>
      <c r="Q11" s="38" t="str">
        <f t="shared" si="11"/>
        <v xml:space="preserve"> </v>
      </c>
      <c r="R11" s="37" t="str">
        <f t="shared" si="12"/>
        <v xml:space="preserve"> </v>
      </c>
      <c r="S11" s="38" t="str">
        <f t="shared" si="13"/>
        <v xml:space="preserve"> </v>
      </c>
      <c r="T11" s="98" t="str">
        <f t="shared" si="14"/>
        <v/>
      </c>
      <c r="U11" s="5" t="str">
        <f t="shared" si="15"/>
        <v/>
      </c>
      <c r="V11" s="7"/>
      <c r="W11" s="5" t="str">
        <f t="shared" si="16"/>
        <v/>
      </c>
      <c r="X11" s="7">
        <f t="shared" si="17"/>
        <v>1</v>
      </c>
      <c r="Y11" s="7" t="str">
        <f t="shared" si="18"/>
        <v xml:space="preserve"> </v>
      </c>
      <c r="Z11" s="47" t="str">
        <f t="shared" si="19"/>
        <v/>
      </c>
      <c r="AA11" s="45" t="str">
        <f t="shared" si="20"/>
        <v xml:space="preserve"> </v>
      </c>
      <c r="AB11" s="47" t="str">
        <f t="shared" si="21"/>
        <v xml:space="preserve"> </v>
      </c>
      <c r="AC11" s="38" t="str">
        <f t="shared" si="22"/>
        <v xml:space="preserve"> </v>
      </c>
      <c r="AD11" s="44"/>
      <c r="AE11" s="38" t="str">
        <f>IF(ISBLANK(V11)," ",VLOOKUP(X11,'60m fab V'!rzsmfb,11,FALSE))</f>
        <v xml:space="preserve"> </v>
      </c>
      <c r="AF11" s="38" t="str">
        <f>IF(ISBLANK(V11)," ",VLOOKUP(X11,'60m fab V'!rzsmfb,12,FALSE))</f>
        <v xml:space="preserve"> </v>
      </c>
      <c r="AG11" s="38" t="str">
        <f t="shared" si="23"/>
        <v xml:space="preserve"> </v>
      </c>
      <c r="AH11" s="38" t="str">
        <f t="shared" si="24"/>
        <v xml:space="preserve"> </v>
      </c>
      <c r="AI11" s="38" t="str">
        <f t="shared" si="25"/>
        <v xml:space="preserve"> </v>
      </c>
      <c r="AJ11" s="38" t="str">
        <f t="shared" si="26"/>
        <v xml:space="preserve"> </v>
      </c>
      <c r="AK11" s="37" t="str">
        <f t="shared" si="27"/>
        <v xml:space="preserve"> </v>
      </c>
      <c r="AN11" s="10" t="str">
        <f t="shared" si="28"/>
        <v xml:space="preserve"> </v>
      </c>
      <c r="AO11" s="10" t="str">
        <f t="shared" si="29"/>
        <v xml:space="preserve"> </v>
      </c>
      <c r="AP11" s="13" t="str">
        <f t="shared" si="30"/>
        <v/>
      </c>
      <c r="AQ11" s="16" t="str">
        <f t="shared" si="31"/>
        <v xml:space="preserve"> </v>
      </c>
      <c r="AR11" s="19" t="str">
        <f t="shared" si="32"/>
        <v xml:space="preserve"> </v>
      </c>
      <c r="AS11" s="13" t="str">
        <f>IF(ISBLANK(AM11)," ",VLOOKUP(AO11,[0]!id,5,FALSE))</f>
        <v xml:space="preserve"> </v>
      </c>
      <c r="AT11" s="13" t="str">
        <f t="shared" si="33"/>
        <v xml:space="preserve"> </v>
      </c>
      <c r="AU11" s="46" t="str">
        <f t="shared" si="34"/>
        <v xml:space="preserve"> </v>
      </c>
      <c r="AV11" s="46" t="str">
        <f t="shared" si="35"/>
        <v xml:space="preserve"> </v>
      </c>
      <c r="AW11" s="46" t="str">
        <f t="shared" si="36"/>
        <v xml:space="preserve"> </v>
      </c>
      <c r="AX11" s="46" t="str">
        <f t="shared" si="37"/>
        <v xml:space="preserve"> </v>
      </c>
      <c r="AY11" s="10" t="str">
        <f t="shared" si="38"/>
        <v xml:space="preserve"> </v>
      </c>
      <c r="BA11" s="13" t="str">
        <f t="shared" si="39"/>
        <v xml:space="preserve"> </v>
      </c>
      <c r="BB11" s="30" t="str">
        <f t="shared" si="40"/>
        <v>60m v2</v>
      </c>
      <c r="BC11" s="40" t="e">
        <f>VLOOKUP(BB11,[0]!kvli,2,FALSE)</f>
        <v>#NAME?</v>
      </c>
      <c r="BD11" s="51" t="s">
        <v>563</v>
      </c>
      <c r="BE11" s="51">
        <v>2</v>
      </c>
    </row>
    <row r="12" spans="1:57">
      <c r="A12" s="7" t="str">
        <f t="shared" si="0"/>
        <v/>
      </c>
      <c r="B12" s="7" t="str">
        <f t="shared" si="1"/>
        <v xml:space="preserve"> </v>
      </c>
      <c r="C12" s="5" t="str">
        <f t="shared" si="2"/>
        <v xml:space="preserve"> </v>
      </c>
      <c r="D12" s="5">
        <f t="shared" si="3"/>
        <v>1</v>
      </c>
      <c r="E12" s="7">
        <v>4</v>
      </c>
      <c r="F12" s="7"/>
      <c r="G12" s="7" t="str">
        <f t="shared" si="4"/>
        <v xml:space="preserve"> </v>
      </c>
      <c r="H12" s="47" t="str">
        <f t="shared" si="5"/>
        <v/>
      </c>
      <c r="I12" s="45" t="str">
        <f t="shared" si="6"/>
        <v xml:space="preserve"> </v>
      </c>
      <c r="J12" s="47" t="str">
        <f t="shared" si="7"/>
        <v xml:space="preserve"> </v>
      </c>
      <c r="K12" s="44"/>
      <c r="L12" s="44"/>
      <c r="M12" s="44"/>
      <c r="N12" s="38" t="str">
        <f t="shared" si="8"/>
        <v xml:space="preserve"> </v>
      </c>
      <c r="O12" s="38" t="str">
        <f t="shared" si="9"/>
        <v xml:space="preserve"> </v>
      </c>
      <c r="P12" s="38" t="str">
        <f t="shared" si="10"/>
        <v xml:space="preserve"> </v>
      </c>
      <c r="Q12" s="38" t="str">
        <f t="shared" si="11"/>
        <v xml:space="preserve"> </v>
      </c>
      <c r="R12" s="37" t="str">
        <f t="shared" si="12"/>
        <v xml:space="preserve"> </v>
      </c>
      <c r="S12" s="38" t="str">
        <f t="shared" si="13"/>
        <v xml:space="preserve"> </v>
      </c>
      <c r="T12" s="98" t="str">
        <f t="shared" si="14"/>
        <v/>
      </c>
      <c r="U12" s="5" t="str">
        <f t="shared" si="15"/>
        <v/>
      </c>
      <c r="V12" s="7"/>
      <c r="W12" s="5" t="str">
        <f t="shared" si="16"/>
        <v/>
      </c>
      <c r="X12" s="7">
        <f t="shared" si="17"/>
        <v>2</v>
      </c>
      <c r="Y12" s="7" t="str">
        <f t="shared" si="18"/>
        <v xml:space="preserve"> </v>
      </c>
      <c r="Z12" s="47" t="str">
        <f t="shared" si="19"/>
        <v/>
      </c>
      <c r="AA12" s="45" t="str">
        <f t="shared" si="20"/>
        <v xml:space="preserve"> </v>
      </c>
      <c r="AB12" s="47" t="str">
        <f t="shared" si="21"/>
        <v xml:space="preserve"> </v>
      </c>
      <c r="AC12" s="38" t="str">
        <f t="shared" si="22"/>
        <v xml:space="preserve"> </v>
      </c>
      <c r="AD12" s="44"/>
      <c r="AE12" s="38" t="str">
        <f>IF(ISBLANK(V12)," ",VLOOKUP(X12,'60m fab V'!rzsmfb,11,FALSE))</f>
        <v xml:space="preserve"> </v>
      </c>
      <c r="AF12" s="38" t="str">
        <f>IF(ISBLANK(V12)," ",VLOOKUP(X12,'60m fab V'!rzsmfb,12,FALSE))</f>
        <v xml:space="preserve"> </v>
      </c>
      <c r="AG12" s="38" t="str">
        <f t="shared" si="23"/>
        <v xml:space="preserve"> </v>
      </c>
      <c r="AH12" s="38" t="str">
        <f t="shared" si="24"/>
        <v xml:space="preserve"> </v>
      </c>
      <c r="AI12" s="38" t="str">
        <f t="shared" si="25"/>
        <v xml:space="preserve"> </v>
      </c>
      <c r="AJ12" s="38" t="str">
        <f t="shared" si="26"/>
        <v xml:space="preserve"> </v>
      </c>
      <c r="AK12" s="37" t="str">
        <f t="shared" si="27"/>
        <v xml:space="preserve"> </v>
      </c>
      <c r="AN12" s="10" t="str">
        <f t="shared" si="28"/>
        <v xml:space="preserve"> </v>
      </c>
      <c r="AO12" s="10" t="str">
        <f t="shared" si="29"/>
        <v xml:space="preserve"> </v>
      </c>
      <c r="AP12" s="13" t="str">
        <f t="shared" si="30"/>
        <v/>
      </c>
      <c r="AQ12" s="16" t="str">
        <f t="shared" si="31"/>
        <v xml:space="preserve"> </v>
      </c>
      <c r="AR12" s="19" t="str">
        <f t="shared" si="32"/>
        <v xml:space="preserve"> </v>
      </c>
      <c r="AS12" s="13" t="str">
        <f>IF(ISBLANK(AM12)," ",VLOOKUP(AO12,[0]!id,5,FALSE))</f>
        <v xml:space="preserve"> </v>
      </c>
      <c r="AT12" s="13" t="str">
        <f t="shared" si="33"/>
        <v xml:space="preserve"> </v>
      </c>
      <c r="AU12" s="46" t="str">
        <f t="shared" si="34"/>
        <v xml:space="preserve"> </v>
      </c>
      <c r="AV12" s="46" t="str">
        <f t="shared" si="35"/>
        <v xml:space="preserve"> </v>
      </c>
      <c r="AW12" s="46" t="str">
        <f t="shared" si="36"/>
        <v xml:space="preserve"> </v>
      </c>
      <c r="AX12" s="46" t="str">
        <f t="shared" si="37"/>
        <v xml:space="preserve"> </v>
      </c>
      <c r="AY12" s="10" t="str">
        <f t="shared" si="38"/>
        <v xml:space="preserve"> </v>
      </c>
      <c r="BA12" s="13" t="str">
        <f t="shared" si="39"/>
        <v xml:space="preserve"> </v>
      </c>
      <c r="BB12" s="30" t="str">
        <f t="shared" si="40"/>
        <v>60m v3</v>
      </c>
      <c r="BC12" s="40" t="e">
        <f>VLOOKUP(BB12,[0]!kvli,2,FALSE)</f>
        <v>#NAME?</v>
      </c>
      <c r="BD12" s="51" t="s">
        <v>104</v>
      </c>
      <c r="BE12" s="51">
        <v>3</v>
      </c>
    </row>
    <row r="13" spans="1:57">
      <c r="A13" s="7" t="str">
        <f t="shared" si="0"/>
        <v/>
      </c>
      <c r="B13" s="7" t="str">
        <f t="shared" si="1"/>
        <v xml:space="preserve"> </v>
      </c>
      <c r="C13" s="5" t="str">
        <f t="shared" si="2"/>
        <v xml:space="preserve"> </v>
      </c>
      <c r="D13" s="5">
        <f t="shared" si="3"/>
        <v>1</v>
      </c>
      <c r="E13" s="7">
        <v>5</v>
      </c>
      <c r="F13" s="7"/>
      <c r="G13" s="7" t="str">
        <f t="shared" si="4"/>
        <v xml:space="preserve"> </v>
      </c>
      <c r="H13" s="47" t="str">
        <f t="shared" si="5"/>
        <v/>
      </c>
      <c r="I13" s="45" t="str">
        <f t="shared" si="6"/>
        <v xml:space="preserve"> </v>
      </c>
      <c r="J13" s="47" t="str">
        <f t="shared" si="7"/>
        <v xml:space="preserve"> </v>
      </c>
      <c r="K13" s="44"/>
      <c r="L13" s="44"/>
      <c r="M13" s="44"/>
      <c r="N13" s="38" t="str">
        <f t="shared" si="8"/>
        <v xml:space="preserve"> </v>
      </c>
      <c r="O13" s="38" t="str">
        <f t="shared" si="9"/>
        <v xml:space="preserve"> </v>
      </c>
      <c r="P13" s="38" t="str">
        <f t="shared" si="10"/>
        <v xml:space="preserve"> </v>
      </c>
      <c r="Q13" s="38" t="str">
        <f t="shared" si="11"/>
        <v xml:space="preserve"> </v>
      </c>
      <c r="R13" s="37" t="str">
        <f t="shared" si="12"/>
        <v xml:space="preserve"> </v>
      </c>
      <c r="S13" s="38" t="str">
        <f t="shared" si="13"/>
        <v xml:space="preserve"> </v>
      </c>
      <c r="T13" s="98" t="str">
        <f t="shared" si="14"/>
        <v/>
      </c>
      <c r="U13" s="5" t="str">
        <f t="shared" si="15"/>
        <v/>
      </c>
      <c r="V13" s="7"/>
      <c r="W13" s="5" t="str">
        <f t="shared" si="16"/>
        <v/>
      </c>
      <c r="X13" s="7">
        <f t="shared" si="17"/>
        <v>4</v>
      </c>
      <c r="Y13" s="7" t="str">
        <f t="shared" si="18"/>
        <v xml:space="preserve"> </v>
      </c>
      <c r="Z13" s="47" t="str">
        <f t="shared" si="19"/>
        <v/>
      </c>
      <c r="AA13" s="45" t="str">
        <f t="shared" si="20"/>
        <v xml:space="preserve"> </v>
      </c>
      <c r="AB13" s="47" t="str">
        <f t="shared" si="21"/>
        <v xml:space="preserve"> </v>
      </c>
      <c r="AC13" s="38" t="str">
        <f t="shared" si="22"/>
        <v xml:space="preserve"> </v>
      </c>
      <c r="AD13" s="44"/>
      <c r="AE13" s="38" t="str">
        <f>IF(ISBLANK(V13)," ",VLOOKUP(X13,'60m fab V'!rzsmfb,11,FALSE))</f>
        <v xml:space="preserve"> </v>
      </c>
      <c r="AF13" s="38" t="str">
        <f>IF(ISBLANK(V13)," ",VLOOKUP(X13,'60m fab V'!rzsmfb,12,FALSE))</f>
        <v xml:space="preserve"> </v>
      </c>
      <c r="AG13" s="38" t="str">
        <f t="shared" si="23"/>
        <v xml:space="preserve"> </v>
      </c>
      <c r="AH13" s="38" t="str">
        <f t="shared" si="24"/>
        <v xml:space="preserve"> </v>
      </c>
      <c r="AI13" s="38" t="str">
        <f t="shared" si="25"/>
        <v xml:space="preserve"> </v>
      </c>
      <c r="AJ13" s="38" t="str">
        <f t="shared" si="26"/>
        <v xml:space="preserve"> </v>
      </c>
      <c r="AK13" s="37" t="str">
        <f t="shared" si="27"/>
        <v xml:space="preserve"> </v>
      </c>
      <c r="AN13" s="10" t="str">
        <f t="shared" si="28"/>
        <v xml:space="preserve"> </v>
      </c>
      <c r="AO13" s="10" t="str">
        <f t="shared" si="29"/>
        <v xml:space="preserve"> </v>
      </c>
      <c r="AP13" s="13" t="str">
        <f t="shared" si="30"/>
        <v/>
      </c>
      <c r="AQ13" s="16" t="str">
        <f t="shared" si="31"/>
        <v xml:space="preserve"> </v>
      </c>
      <c r="AR13" s="19" t="str">
        <f t="shared" si="32"/>
        <v xml:space="preserve"> </v>
      </c>
      <c r="AS13" s="13" t="str">
        <f>IF(ISBLANK(AM13)," ",VLOOKUP(AO13,[0]!id,5,FALSE))</f>
        <v xml:space="preserve"> </v>
      </c>
      <c r="AT13" s="13" t="str">
        <f t="shared" si="33"/>
        <v xml:space="preserve"> </v>
      </c>
      <c r="AU13" s="46" t="str">
        <f t="shared" si="34"/>
        <v xml:space="preserve"> </v>
      </c>
      <c r="AV13" s="46" t="str">
        <f t="shared" si="35"/>
        <v xml:space="preserve"> </v>
      </c>
      <c r="AW13" s="46" t="str">
        <f t="shared" si="36"/>
        <v xml:space="preserve"> </v>
      </c>
      <c r="AX13" s="46" t="str">
        <f t="shared" si="37"/>
        <v xml:space="preserve"> </v>
      </c>
      <c r="AY13" s="10" t="str">
        <f t="shared" si="38"/>
        <v xml:space="preserve"> </v>
      </c>
      <c r="BA13" s="13" t="str">
        <f t="shared" si="39"/>
        <v xml:space="preserve"> </v>
      </c>
      <c r="BB13" s="30" t="str">
        <f t="shared" si="40"/>
        <v>60m v4</v>
      </c>
      <c r="BC13" s="40" t="e">
        <f>VLOOKUP(BB13,[0]!kvli,2,FALSE)</f>
        <v>#NAME?</v>
      </c>
      <c r="BD13" s="51" t="s">
        <v>105</v>
      </c>
      <c r="BE13" s="51">
        <v>4</v>
      </c>
    </row>
    <row r="14" spans="1:57">
      <c r="A14" s="7" t="str">
        <f t="shared" si="0"/>
        <v/>
      </c>
      <c r="B14" s="7" t="str">
        <f t="shared" si="1"/>
        <v xml:space="preserve"> </v>
      </c>
      <c r="C14" s="5" t="str">
        <f t="shared" si="2"/>
        <v xml:space="preserve"> </v>
      </c>
      <c r="D14" s="5">
        <f t="shared" si="3"/>
        <v>1</v>
      </c>
      <c r="E14" s="7">
        <v>6</v>
      </c>
      <c r="F14" s="7"/>
      <c r="G14" s="7" t="str">
        <f t="shared" si="4"/>
        <v xml:space="preserve"> </v>
      </c>
      <c r="H14" s="47" t="str">
        <f t="shared" si="5"/>
        <v/>
      </c>
      <c r="I14" s="45" t="str">
        <f t="shared" si="6"/>
        <v xml:space="preserve"> </v>
      </c>
      <c r="J14" s="47" t="str">
        <f t="shared" si="7"/>
        <v xml:space="preserve"> </v>
      </c>
      <c r="K14" s="44"/>
      <c r="L14" s="44"/>
      <c r="M14" s="44"/>
      <c r="N14" s="38" t="str">
        <f t="shared" si="8"/>
        <v xml:space="preserve"> </v>
      </c>
      <c r="O14" s="38" t="str">
        <f t="shared" si="9"/>
        <v xml:space="preserve"> </v>
      </c>
      <c r="P14" s="38" t="str">
        <f t="shared" si="10"/>
        <v xml:space="preserve"> </v>
      </c>
      <c r="Q14" s="38" t="str">
        <f t="shared" si="11"/>
        <v xml:space="preserve"> </v>
      </c>
      <c r="R14" s="37" t="str">
        <f t="shared" si="12"/>
        <v xml:space="preserve"> </v>
      </c>
      <c r="S14" s="38" t="str">
        <f t="shared" si="13"/>
        <v xml:space="preserve"> </v>
      </c>
      <c r="T14" s="98" t="str">
        <f t="shared" si="14"/>
        <v/>
      </c>
      <c r="U14" s="5" t="str">
        <f t="shared" si="15"/>
        <v/>
      </c>
      <c r="V14" s="7"/>
      <c r="W14" s="5" t="str">
        <f t="shared" si="16"/>
        <v/>
      </c>
      <c r="X14" s="7">
        <f t="shared" si="17"/>
        <v>6</v>
      </c>
      <c r="Y14" s="7" t="str">
        <f t="shared" si="18"/>
        <v xml:space="preserve"> </v>
      </c>
      <c r="Z14" s="47" t="str">
        <f t="shared" si="19"/>
        <v/>
      </c>
      <c r="AA14" s="45" t="str">
        <f t="shared" si="20"/>
        <v xml:space="preserve"> </v>
      </c>
      <c r="AB14" s="47" t="str">
        <f t="shared" si="21"/>
        <v xml:space="preserve"> </v>
      </c>
      <c r="AC14" s="38" t="str">
        <f t="shared" si="22"/>
        <v xml:space="preserve"> </v>
      </c>
      <c r="AD14" s="44"/>
      <c r="AE14" s="38" t="str">
        <f>IF(ISBLANK(V14)," ",VLOOKUP(X14,'60m fab V'!rzsmfb,11,FALSE))</f>
        <v xml:space="preserve"> </v>
      </c>
      <c r="AF14" s="38" t="str">
        <f>IF(ISBLANK(V14)," ",VLOOKUP(X14,'60m fab V'!rzsmfb,12,FALSE))</f>
        <v xml:space="preserve"> </v>
      </c>
      <c r="AG14" s="38" t="str">
        <f t="shared" si="23"/>
        <v xml:space="preserve"> </v>
      </c>
      <c r="AH14" s="38" t="str">
        <f t="shared" si="24"/>
        <v xml:space="preserve"> </v>
      </c>
      <c r="AI14" s="38" t="str">
        <f t="shared" si="25"/>
        <v xml:space="preserve"> </v>
      </c>
      <c r="AJ14" s="38" t="str">
        <f t="shared" si="26"/>
        <v xml:space="preserve"> </v>
      </c>
      <c r="AK14" s="37" t="str">
        <f t="shared" si="27"/>
        <v xml:space="preserve"> </v>
      </c>
      <c r="AN14" s="10" t="str">
        <f t="shared" si="28"/>
        <v xml:space="preserve"> </v>
      </c>
      <c r="AO14" s="10" t="str">
        <f t="shared" si="29"/>
        <v xml:space="preserve"> </v>
      </c>
      <c r="AP14" s="13" t="str">
        <f t="shared" si="30"/>
        <v/>
      </c>
      <c r="AQ14" s="16" t="str">
        <f t="shared" si="31"/>
        <v xml:space="preserve"> </v>
      </c>
      <c r="AR14" s="19" t="str">
        <f t="shared" si="32"/>
        <v xml:space="preserve"> </v>
      </c>
      <c r="AS14" s="13" t="str">
        <f>IF(ISBLANK(AM14)," ",VLOOKUP(AO14,[0]!id,5,FALSE))</f>
        <v xml:space="preserve"> </v>
      </c>
      <c r="AT14" s="13" t="str">
        <f t="shared" si="33"/>
        <v xml:space="preserve"> </v>
      </c>
      <c r="AU14" s="46" t="str">
        <f t="shared" si="34"/>
        <v xml:space="preserve"> </v>
      </c>
      <c r="AV14" s="46" t="str">
        <f t="shared" si="35"/>
        <v xml:space="preserve"> </v>
      </c>
      <c r="AW14" s="46" t="str">
        <f t="shared" si="36"/>
        <v xml:space="preserve"> </v>
      </c>
      <c r="AX14" s="46" t="str">
        <f t="shared" si="37"/>
        <v xml:space="preserve"> </v>
      </c>
      <c r="AY14" s="10" t="str">
        <f t="shared" si="38"/>
        <v xml:space="preserve"> </v>
      </c>
      <c r="BA14" s="13" t="str">
        <f t="shared" si="39"/>
        <v xml:space="preserve"> </v>
      </c>
      <c r="BB14" s="30" t="str">
        <f t="shared" si="40"/>
        <v>60m v5</v>
      </c>
      <c r="BC14" s="40" t="e">
        <f>VLOOKUP(BB14,[0]!kvli,2,FALSE)</f>
        <v>#NAME?</v>
      </c>
      <c r="BD14" s="51" t="s">
        <v>106</v>
      </c>
      <c r="BE14" s="51">
        <v>5</v>
      </c>
    </row>
    <row r="15" spans="1:57">
      <c r="V15" s="10" t="str">
        <f>IF(ISBLANK(AC15),"",RANK(AC15,$AD$9:$IM$14,1))</f>
        <v/>
      </c>
      <c r="AN15" s="10" t="str">
        <f t="shared" ref="AN15:AN20" si="41">IF(ISBLANK(AM15)," ",VLOOKUP(AM15,rzfbsv,4,FALSE))</f>
        <v xml:space="preserve"> </v>
      </c>
      <c r="AO15" s="10" t="str">
        <f t="shared" si="29"/>
        <v xml:space="preserve"> </v>
      </c>
      <c r="AP15" s="13" t="str">
        <f t="shared" si="30"/>
        <v/>
      </c>
      <c r="AQ15" s="16" t="str">
        <f t="shared" si="31"/>
        <v xml:space="preserve"> </v>
      </c>
      <c r="AR15" s="19" t="str">
        <f t="shared" si="32"/>
        <v xml:space="preserve"> </v>
      </c>
      <c r="AS15" s="13" t="str">
        <f>IF(ISBLANK(AM15)," ",VLOOKUP(AO15,[0]!id,5,FALSE))</f>
        <v xml:space="preserve"> </v>
      </c>
      <c r="AT15" s="13" t="str">
        <f t="shared" si="33"/>
        <v xml:space="preserve"> </v>
      </c>
      <c r="AU15" s="46" t="str">
        <f t="shared" ref="AU15:AU46" si="42">IF(ISBLANK(AM15)," ",VLOOKUP(AM15,rzsvfb,10,FALSE))</f>
        <v xml:space="preserve"> </v>
      </c>
      <c r="AV15" s="46" t="str">
        <f t="shared" ref="AV15:AV20" si="43">IF(ISBLANK(AM15)," ",VLOOKUP(AM15,rzfbsv,11,FALSE))</f>
        <v xml:space="preserve"> </v>
      </c>
      <c r="AW15" s="46" t="str">
        <f t="shared" si="36"/>
        <v xml:space="preserve"> </v>
      </c>
      <c r="AX15" s="46" t="str">
        <f t="shared" ref="AX15:AX46" si="44">IF(ISBLANK(AM15)," ",VLOOKUP(AM15,rzsvfb,17,FALSE))</f>
        <v xml:space="preserve"> </v>
      </c>
      <c r="AY15" s="10" t="str">
        <f t="shared" si="38"/>
        <v xml:space="preserve"> </v>
      </c>
      <c r="BA15" s="13" t="str">
        <f t="shared" si="39"/>
        <v xml:space="preserve"> </v>
      </c>
      <c r="BB15" s="30" t="str">
        <f t="shared" si="40"/>
        <v>60m v6</v>
      </c>
      <c r="BC15" s="40" t="e">
        <f>VLOOKUP(BB15,[0]!kvli,2,FALSE)</f>
        <v>#NAME?</v>
      </c>
      <c r="BD15" s="51" t="s">
        <v>108</v>
      </c>
      <c r="BE15" s="51">
        <v>6</v>
      </c>
    </row>
    <row r="16" spans="1:57" ht="17.25" customHeight="1">
      <c r="A16" s="33">
        <v>2</v>
      </c>
      <c r="B16" s="33"/>
      <c r="C16" s="33"/>
      <c r="D16" s="33"/>
      <c r="E16" s="33"/>
      <c r="G16" s="36" t="s">
        <v>126</v>
      </c>
      <c r="H16" s="3" t="str">
        <f>IF(ISBLANK(A16)," ",CONCATENATE(G16," ",$E$4))</f>
        <v>=if(isblank(A16)," ",vlookup(A16,'60m fab M(2)'!beg,2,FALSE)) 8</v>
      </c>
      <c r="I16" s="10"/>
      <c r="U16" s="33"/>
      <c r="V16" s="33" t="s">
        <v>418</v>
      </c>
      <c r="W16" s="33"/>
      <c r="X16" s="10"/>
      <c r="Z16" s="3" t="s">
        <v>127</v>
      </c>
      <c r="AA16" s="10"/>
      <c r="AB16" s="13"/>
      <c r="AC16" s="10"/>
      <c r="AD16" s="10"/>
      <c r="AE16" s="10"/>
      <c r="AF16" s="10"/>
      <c r="AG16" s="10"/>
      <c r="AH16" s="10"/>
      <c r="AI16" s="10"/>
      <c r="AJ16" s="10"/>
      <c r="AK16" s="10"/>
      <c r="AN16" s="10" t="str">
        <f t="shared" si="41"/>
        <v xml:space="preserve"> </v>
      </c>
      <c r="AO16" s="10" t="str">
        <f t="shared" si="29"/>
        <v xml:space="preserve"> </v>
      </c>
      <c r="AP16" s="13" t="str">
        <f t="shared" si="30"/>
        <v/>
      </c>
      <c r="AQ16" s="16" t="str">
        <f t="shared" si="31"/>
        <v xml:space="preserve"> </v>
      </c>
      <c r="AR16" s="19" t="str">
        <f t="shared" si="32"/>
        <v xml:space="preserve"> </v>
      </c>
      <c r="AS16" s="13" t="str">
        <f>IF(ISBLANK(AM16)," ",VLOOKUP(AO16,[0]!id,5,FALSE))</f>
        <v xml:space="preserve"> </v>
      </c>
      <c r="AT16" s="13" t="str">
        <f t="shared" si="33"/>
        <v xml:space="preserve"> </v>
      </c>
      <c r="AU16" s="46" t="str">
        <f t="shared" si="42"/>
        <v xml:space="preserve"> </v>
      </c>
      <c r="AV16" s="46" t="str">
        <f t="shared" si="43"/>
        <v xml:space="preserve"> </v>
      </c>
      <c r="AW16" s="46" t="str">
        <f t="shared" si="36"/>
        <v xml:space="preserve"> </v>
      </c>
      <c r="AX16" s="46" t="str">
        <f t="shared" si="44"/>
        <v xml:space="preserve"> </v>
      </c>
      <c r="AY16" s="10" t="str">
        <f t="shared" si="38"/>
        <v xml:space="preserve"> </v>
      </c>
      <c r="BA16" s="13" t="str">
        <f t="shared" si="39"/>
        <v xml:space="preserve"> </v>
      </c>
      <c r="BB16" s="30" t="str">
        <f t="shared" si="40"/>
        <v>60m v7</v>
      </c>
      <c r="BC16" s="40" t="e">
        <f>VLOOKUP(BB16,[0]!kvli,2,FALSE)</f>
        <v>#NAME?</v>
      </c>
      <c r="BD16" s="51" t="s">
        <v>97</v>
      </c>
      <c r="BE16" s="51">
        <v>7</v>
      </c>
    </row>
    <row r="17" spans="1:57" ht="15.75" customHeight="1">
      <c r="A17" s="33"/>
      <c r="B17" s="33"/>
      <c r="C17" s="33"/>
      <c r="D17" s="33"/>
      <c r="E17" s="19" t="str">
        <f>$A$7</f>
        <v>Startas:</v>
      </c>
      <c r="F17" s="52" t="e">
        <f>IF(ISBLANK($A$1)," ",SUM(F7+$A$5))</f>
        <v>#NAME?</v>
      </c>
      <c r="I17" s="10"/>
      <c r="V17" s="33"/>
      <c r="W17" s="33"/>
      <c r="Y17" s="10"/>
      <c r="Z17" s="13"/>
      <c r="AA17" s="10"/>
      <c r="AB17" s="13"/>
      <c r="AC17" s="10"/>
      <c r="AD17" s="10"/>
      <c r="AE17" s="10"/>
      <c r="AF17" s="10"/>
      <c r="AG17" s="10"/>
      <c r="AH17" s="10"/>
      <c r="AI17" s="10"/>
      <c r="AJ17" s="10"/>
      <c r="AK17" s="10"/>
      <c r="AN17" s="10" t="str">
        <f t="shared" si="41"/>
        <v xml:space="preserve"> </v>
      </c>
      <c r="AO17" s="10" t="str">
        <f t="shared" si="29"/>
        <v xml:space="preserve"> </v>
      </c>
      <c r="AP17" s="13" t="str">
        <f t="shared" si="30"/>
        <v/>
      </c>
      <c r="AQ17" s="16" t="str">
        <f t="shared" si="31"/>
        <v xml:space="preserve"> </v>
      </c>
      <c r="AR17" s="19" t="str">
        <f t="shared" si="32"/>
        <v xml:space="preserve"> </v>
      </c>
      <c r="AS17" s="13" t="str">
        <f>IF(ISBLANK(AM17)," ",VLOOKUP(AO17,[0]!id,5,FALSE))</f>
        <v xml:space="preserve"> </v>
      </c>
      <c r="AT17" s="13" t="str">
        <f t="shared" si="33"/>
        <v xml:space="preserve"> </v>
      </c>
      <c r="AU17" s="46" t="str">
        <f t="shared" si="42"/>
        <v xml:space="preserve"> </v>
      </c>
      <c r="AV17" s="46" t="str">
        <f t="shared" si="43"/>
        <v xml:space="preserve"> </v>
      </c>
      <c r="AW17" s="46" t="str">
        <f t="shared" si="36"/>
        <v xml:space="preserve"> </v>
      </c>
      <c r="AX17" s="46" t="str">
        <f t="shared" si="44"/>
        <v xml:space="preserve"> </v>
      </c>
      <c r="AY17" s="10" t="str">
        <f t="shared" si="38"/>
        <v xml:space="preserve"> </v>
      </c>
      <c r="BA17" s="13" t="str">
        <f t="shared" si="39"/>
        <v xml:space="preserve"> </v>
      </c>
      <c r="BB17" s="30" t="str">
        <f t="shared" si="40"/>
        <v>60m v8</v>
      </c>
      <c r="BC17" s="40" t="e">
        <f>VLOOKUP(BB17,[0]!kvli,2,FALSE)</f>
        <v>#NAME?</v>
      </c>
      <c r="BD17" s="51" t="s">
        <v>101</v>
      </c>
      <c r="BE17" s="51">
        <v>8</v>
      </c>
    </row>
    <row r="18" spans="1:57" ht="15.75" customHeight="1">
      <c r="A18" s="35" t="str">
        <f t="shared" ref="A18:S18" si="45">A8</f>
        <v>Vieta</v>
      </c>
      <c r="B18" s="35" t="str">
        <f t="shared" si="45"/>
        <v>Vt viso</v>
      </c>
      <c r="C18" s="35" t="str">
        <f t="shared" si="45"/>
        <v>bėg/vt</v>
      </c>
      <c r="D18" s="35" t="str">
        <f t="shared" si="45"/>
        <v>beg</v>
      </c>
      <c r="E18" s="57" t="str">
        <f t="shared" si="45"/>
        <v>Takas</v>
      </c>
      <c r="F18" s="57" t="str">
        <f t="shared" si="45"/>
        <v>St Nr</v>
      </c>
      <c r="G18" s="35" t="str">
        <f t="shared" si="45"/>
        <v>ID</v>
      </c>
      <c r="H18" s="58" t="str">
        <f t="shared" si="45"/>
        <v>Dalyvis</v>
      </c>
      <c r="I18" s="43" t="str">
        <f t="shared" si="45"/>
        <v>Gim. data</v>
      </c>
      <c r="J18" s="58" t="str">
        <f t="shared" si="45"/>
        <v>Komanda</v>
      </c>
      <c r="K18" s="57" t="str">
        <f t="shared" si="45"/>
        <v>Rez</v>
      </c>
      <c r="L18" s="35" t="str">
        <f t="shared" si="45"/>
        <v>SB</v>
      </c>
      <c r="M18" s="35" t="str">
        <f t="shared" si="45"/>
        <v>PB</v>
      </c>
      <c r="N18" s="39">
        <f t="shared" si="45"/>
        <v>0</v>
      </c>
      <c r="O18" s="39">
        <f t="shared" si="45"/>
        <v>0</v>
      </c>
      <c r="P18" s="39">
        <f t="shared" si="45"/>
        <v>0</v>
      </c>
      <c r="Q18" s="39">
        <f t="shared" si="45"/>
        <v>0</v>
      </c>
      <c r="R18" s="35" t="str">
        <f t="shared" si="45"/>
        <v>SB/PB</v>
      </c>
      <c r="S18" s="35" t="str">
        <f t="shared" si="45"/>
        <v>fin</v>
      </c>
      <c r="U18" s="35" t="s">
        <v>274</v>
      </c>
      <c r="V18" s="57" t="s">
        <v>277</v>
      </c>
      <c r="W18" s="35" t="s">
        <v>278</v>
      </c>
      <c r="X18" s="39" t="s">
        <v>286</v>
      </c>
      <c r="Y18" s="39" t="s">
        <v>279</v>
      </c>
      <c r="Z18" s="58" t="s">
        <v>560</v>
      </c>
      <c r="AA18" s="43" t="s">
        <v>570</v>
      </c>
      <c r="AB18" s="58" t="s">
        <v>280</v>
      </c>
      <c r="AC18" s="35" t="s">
        <v>287</v>
      </c>
      <c r="AD18" s="57" t="s">
        <v>281</v>
      </c>
      <c r="AE18" s="39" t="s">
        <v>282</v>
      </c>
      <c r="AF18" s="39" t="s">
        <v>283</v>
      </c>
      <c r="AG18" s="39"/>
      <c r="AH18" s="39"/>
      <c r="AI18" s="39"/>
      <c r="AJ18" s="39"/>
      <c r="AK18" s="57" t="s">
        <v>284</v>
      </c>
      <c r="AN18" s="10" t="str">
        <f t="shared" si="41"/>
        <v xml:space="preserve"> </v>
      </c>
      <c r="AO18" s="10" t="str">
        <f t="shared" si="29"/>
        <v xml:space="preserve"> </v>
      </c>
      <c r="AP18" s="13" t="str">
        <f t="shared" si="30"/>
        <v/>
      </c>
      <c r="AQ18" s="16" t="str">
        <f t="shared" si="31"/>
        <v xml:space="preserve"> </v>
      </c>
      <c r="AR18" s="19" t="str">
        <f t="shared" si="32"/>
        <v xml:space="preserve"> </v>
      </c>
      <c r="AS18" s="13" t="str">
        <f>IF(ISBLANK(AM18)," ",VLOOKUP(AO18,[0]!id,5,FALSE))</f>
        <v xml:space="preserve"> </v>
      </c>
      <c r="AT18" s="13" t="str">
        <f t="shared" si="33"/>
        <v xml:space="preserve"> </v>
      </c>
      <c r="AU18" s="46" t="str">
        <f t="shared" si="42"/>
        <v xml:space="preserve"> </v>
      </c>
      <c r="AV18" s="46" t="str">
        <f t="shared" si="43"/>
        <v xml:space="preserve"> </v>
      </c>
      <c r="AW18" s="46" t="str">
        <f t="shared" si="36"/>
        <v xml:space="preserve"> </v>
      </c>
      <c r="AX18" s="46" t="str">
        <f t="shared" si="44"/>
        <v xml:space="preserve"> </v>
      </c>
      <c r="AY18" s="10" t="str">
        <f t="shared" si="38"/>
        <v xml:space="preserve"> </v>
      </c>
      <c r="BA18" s="13" t="str">
        <f t="shared" si="39"/>
        <v xml:space="preserve"> </v>
      </c>
      <c r="BB18" s="30" t="str">
        <f t="shared" si="40"/>
        <v>60m v9</v>
      </c>
      <c r="BC18" s="40" t="e">
        <f>VLOOKUP(BB18,[0]!kvli,2,FALSE)</f>
        <v>#NAME?</v>
      </c>
      <c r="BD18" s="51" t="s">
        <v>103</v>
      </c>
      <c r="BE18" s="51">
        <v>9</v>
      </c>
    </row>
    <row r="19" spans="1:57" ht="16.5" customHeight="1">
      <c r="A19" s="5" t="str">
        <f t="shared" ref="A19:A24" si="46">IF(ISBLANK(K19),"",RANK(K19,$K$19:$K$24,1))</f>
        <v/>
      </c>
      <c r="B19" s="5" t="str">
        <f t="shared" ref="B19:B24" si="47">IF(ISBLANK(K19)," ",RANK(K19,$K$9:$K$89,1))</f>
        <v xml:space="preserve"> </v>
      </c>
      <c r="C19" s="5" t="str">
        <f t="shared" ref="C19:C24" si="48">IF(ISBLANK(K19)," ",CONCATENATE(D19,"/",A19))</f>
        <v xml:space="preserve"> </v>
      </c>
      <c r="D19" s="5">
        <f t="shared" ref="D19:D24" si="49">$A$16</f>
        <v>2</v>
      </c>
      <c r="E19" s="5">
        <f t="shared" ref="E19:E24" si="50">E9</f>
        <v>1</v>
      </c>
      <c r="F19" s="5"/>
      <c r="G19" s="5" t="str">
        <f t="shared" ref="G19:G24" si="51">IF(ISBLANK(F19)," ",CONCATENATE($E$3,F19))</f>
        <v xml:space="preserve"> </v>
      </c>
      <c r="H19" s="47" t="str">
        <f t="shared" ref="H19:H24" si="52">IF(ISBLANK(F19),"",VLOOKUP(G19,id,2,FALSE))</f>
        <v/>
      </c>
      <c r="I19" s="45" t="str">
        <f t="shared" ref="I19:I24" si="53">IF(ISBLANK(F19)," ",VLOOKUP(G19,id,3,FALSE))</f>
        <v xml:space="preserve"> </v>
      </c>
      <c r="J19" s="47" t="str">
        <f t="shared" ref="J19:J24" si="54">IF(ISBLANK(F19)," ",VLOOKUP(G19,id,4,FALSE))</f>
        <v xml:space="preserve"> </v>
      </c>
      <c r="K19" s="38"/>
      <c r="L19" s="38"/>
      <c r="M19" s="38"/>
      <c r="N19" s="38" t="str">
        <f t="shared" ref="N19:N24" si="55">IF(ISBLANK(K19)," ",IF(K19=L19,"="," "))</f>
        <v xml:space="preserve"> </v>
      </c>
      <c r="O19" s="38" t="str">
        <f t="shared" ref="O19:O24" si="56">IF(ISBLANK(K19)," ",IF(K19&lt;=L19,"SB"," "))</f>
        <v xml:space="preserve"> </v>
      </c>
      <c r="P19" s="38" t="str">
        <f t="shared" ref="P19:P24" si="57">IF(ISBLANK(K19)," ",IF(K19=M19,"="," "))</f>
        <v xml:space="preserve"> </v>
      </c>
      <c r="Q19" s="38" t="str">
        <f t="shared" ref="Q19:Q24" si="58">IF(ISBLANK(K19)," ",IF(K19&lt;=M19,"PB"," "))</f>
        <v xml:space="preserve"> </v>
      </c>
      <c r="R19" s="37" t="str">
        <f t="shared" ref="R19:R24" si="59">IF(ISBLANK(K19)," ",CONCATENATE(N19,O19,P19,Q19))</f>
        <v xml:space="preserve"> </v>
      </c>
      <c r="S19" s="38" t="str">
        <f t="shared" ref="S19:S24" si="60">IF(B19&lt;=6,"Fin A",IF(B19&lt;13,"Fin B"," "))</f>
        <v xml:space="preserve"> </v>
      </c>
      <c r="T19" s="98" t="e">
        <f t="shared" ref="T19:T24" si="61">U19+6</f>
        <v>#VALUE!</v>
      </c>
      <c r="U19" s="5" t="str">
        <f t="shared" ref="U19:U24" si="62">IF(ISBLANK(AD19),"",RANK(AD19,$AD$19:$AD$24,1))</f>
        <v/>
      </c>
      <c r="V19" s="5"/>
      <c r="W19" s="5" t="str">
        <f t="shared" ref="W19:W24" si="63">IF(ISBLANK(V19),"",VLOOKUP(X19,rzsvfb,5,FALSE))</f>
        <v/>
      </c>
      <c r="X19" s="5">
        <f t="shared" ref="X19:X24" si="64">U1+6</f>
        <v>11</v>
      </c>
      <c r="Y19" s="5" t="str">
        <f t="shared" ref="Y19:Y24" si="65">IF(ISBLANK(V19)," ",CONCATENATE($E$3,W19))</f>
        <v xml:space="preserve"> </v>
      </c>
      <c r="Z19" s="47" t="str">
        <f>IF(ISBLANK(V19),"",VLOOKUP(Y19,[0]!id,2,FALSE))</f>
        <v/>
      </c>
      <c r="AA19" s="45" t="str">
        <f>IF(ISBLANK(V19)," ",VLOOKUP(Y19,[0]!id,3,FALSE))</f>
        <v xml:space="preserve"> </v>
      </c>
      <c r="AB19" s="47" t="str">
        <f>IF(ISBLANK(V19)," ",VLOOKUP(Y19,[0]!id,4,FALSE))</f>
        <v xml:space="preserve"> </v>
      </c>
      <c r="AC19" s="38" t="str">
        <f>IF(ISBLANK(V19)," ",VLOOKUP(X19,'60m fab V'!rzsmfb,10,FALSE))</f>
        <v xml:space="preserve"> </v>
      </c>
      <c r="AD19" s="38"/>
      <c r="AE19" s="38" t="str">
        <f>IF(ISBLANK(V19)," ",VLOOKUP(X19,'60m fab V'!rzsmfb,11,FALSE))</f>
        <v xml:space="preserve"> </v>
      </c>
      <c r="AF19" s="38" t="str">
        <f>IF(ISBLANK(V19)," ",VLOOKUP(X19,'60m fab V'!rzsmfb,12,FALSE))</f>
        <v xml:space="preserve"> </v>
      </c>
      <c r="AG19" s="38" t="str">
        <f t="shared" ref="AG19:AG24" si="66">IF(ISBLANK(AD19)," ",IF(AD19=AE19,"="," "))</f>
        <v xml:space="preserve"> </v>
      </c>
      <c r="AH19" s="38" t="str">
        <f t="shared" ref="AH19:AH24" si="67">IF(ISBLANK(AD19)," ",IF(AD19&lt;=AE19,"SB"," "))</f>
        <v xml:space="preserve"> </v>
      </c>
      <c r="AI19" s="38" t="str">
        <f t="shared" ref="AI19:AI24" si="68">IF(ISBLANK(AD19)," ",IF(AD19=AF19,"="," "))</f>
        <v xml:space="preserve"> </v>
      </c>
      <c r="AJ19" s="38" t="str">
        <f t="shared" ref="AJ19:AJ24" si="69">IF(ISBLANK(AD19)," ",IF(AD19&lt;=AF19,"PB"," "))</f>
        <v xml:space="preserve"> </v>
      </c>
      <c r="AK19" s="37" t="str">
        <f t="shared" ref="AK19:AK24" si="70">IF(ISBLANK(AD19)," ",CONCATENATE(AG19,AH19,AI19,AJ19))</f>
        <v xml:space="preserve"> </v>
      </c>
      <c r="AN19" s="10" t="str">
        <f t="shared" si="41"/>
        <v xml:space="preserve"> </v>
      </c>
      <c r="AO19" s="10" t="str">
        <f t="shared" si="29"/>
        <v xml:space="preserve"> </v>
      </c>
      <c r="AP19" s="13" t="str">
        <f t="shared" si="30"/>
        <v/>
      </c>
      <c r="AQ19" s="16" t="str">
        <f t="shared" si="31"/>
        <v xml:space="preserve"> </v>
      </c>
      <c r="AR19" s="19" t="str">
        <f t="shared" si="32"/>
        <v xml:space="preserve"> </v>
      </c>
      <c r="AS19" s="13" t="str">
        <f>IF(ISBLANK(AM19)," ",VLOOKUP(AO19,[0]!id,5,FALSE))</f>
        <v xml:space="preserve"> </v>
      </c>
      <c r="AT19" s="13" t="str">
        <f t="shared" si="33"/>
        <v xml:space="preserve"> </v>
      </c>
      <c r="AU19" s="46" t="str">
        <f t="shared" si="42"/>
        <v xml:space="preserve"> </v>
      </c>
      <c r="AV19" s="46" t="str">
        <f t="shared" si="43"/>
        <v xml:space="preserve"> </v>
      </c>
      <c r="AW19" s="46" t="str">
        <f t="shared" si="36"/>
        <v xml:space="preserve"> </v>
      </c>
      <c r="AX19" s="46" t="str">
        <f t="shared" si="44"/>
        <v xml:space="preserve"> </v>
      </c>
      <c r="AY19" s="10" t="str">
        <f t="shared" si="38"/>
        <v xml:space="preserve"> </v>
      </c>
      <c r="BA19" s="13" t="str">
        <f t="shared" si="39"/>
        <v xml:space="preserve"> </v>
      </c>
      <c r="BB19" s="30" t="str">
        <f t="shared" si="40"/>
        <v>60m v10</v>
      </c>
      <c r="BC19" s="40" t="e">
        <f>VLOOKUP(BB19,[0]!kvli,2,FALSE)</f>
        <v>#NAME?</v>
      </c>
      <c r="BD19" s="42"/>
      <c r="BE19" s="51">
        <v>10</v>
      </c>
    </row>
    <row r="20" spans="1:57">
      <c r="A20" s="7" t="str">
        <f t="shared" si="46"/>
        <v/>
      </c>
      <c r="B20" s="7" t="str">
        <f t="shared" si="47"/>
        <v xml:space="preserve"> </v>
      </c>
      <c r="C20" s="5" t="str">
        <f t="shared" si="48"/>
        <v xml:space="preserve"> </v>
      </c>
      <c r="D20" s="5">
        <f t="shared" si="49"/>
        <v>2</v>
      </c>
      <c r="E20" s="7">
        <f t="shared" si="50"/>
        <v>2</v>
      </c>
      <c r="F20" s="7"/>
      <c r="G20" s="7" t="str">
        <f t="shared" si="51"/>
        <v xml:space="preserve"> </v>
      </c>
      <c r="H20" s="47" t="str">
        <f t="shared" si="52"/>
        <v/>
      </c>
      <c r="I20" s="45" t="str">
        <f t="shared" si="53"/>
        <v xml:space="preserve"> </v>
      </c>
      <c r="J20" s="47" t="str">
        <f t="shared" si="54"/>
        <v xml:space="preserve"> </v>
      </c>
      <c r="K20" s="44"/>
      <c r="L20" s="44"/>
      <c r="M20" s="44"/>
      <c r="N20" s="38" t="str">
        <f t="shared" si="55"/>
        <v xml:space="preserve"> </v>
      </c>
      <c r="O20" s="38" t="str">
        <f t="shared" si="56"/>
        <v xml:space="preserve"> </v>
      </c>
      <c r="P20" s="38" t="str">
        <f t="shared" si="57"/>
        <v xml:space="preserve"> </v>
      </c>
      <c r="Q20" s="38" t="str">
        <f t="shared" si="58"/>
        <v xml:space="preserve"> </v>
      </c>
      <c r="R20" s="37" t="str">
        <f t="shared" si="59"/>
        <v xml:space="preserve"> </v>
      </c>
      <c r="S20" s="38" t="str">
        <f t="shared" si="60"/>
        <v xml:space="preserve"> </v>
      </c>
      <c r="T20" s="98" t="e">
        <f t="shared" si="61"/>
        <v>#VALUE!</v>
      </c>
      <c r="U20" s="5" t="str">
        <f t="shared" si="62"/>
        <v/>
      </c>
      <c r="V20" s="7"/>
      <c r="W20" s="5" t="str">
        <f t="shared" si="63"/>
        <v/>
      </c>
      <c r="X20" s="5">
        <f t="shared" si="64"/>
        <v>9</v>
      </c>
      <c r="Y20" s="7" t="str">
        <f t="shared" si="65"/>
        <v xml:space="preserve"> </v>
      </c>
      <c r="Z20" s="50" t="str">
        <f>IF(ISBLANK(V20),"",VLOOKUP(Y20,[0]!id,2,FALSE))</f>
        <v/>
      </c>
      <c r="AA20" s="48" t="str">
        <f>IF(ISBLANK(V20)," ",VLOOKUP(Y20,[0]!id,3,FALSE))</f>
        <v xml:space="preserve"> </v>
      </c>
      <c r="AB20" s="50" t="str">
        <f>IF(ISBLANK(V20)," ",VLOOKUP(Y20,[0]!id,4,FALSE))</f>
        <v xml:space="preserve"> </v>
      </c>
      <c r="AC20" s="38" t="str">
        <f>IF(ISBLANK(V20)," ",VLOOKUP(X20,'60m fab V'!rzsmfb,10,FALSE))</f>
        <v xml:space="preserve"> </v>
      </c>
      <c r="AD20" s="44"/>
      <c r="AE20" s="38" t="str">
        <f>IF(ISBLANK(V20)," ",VLOOKUP(X20,'60m fab V'!rzsmfb,11,FALSE))</f>
        <v xml:space="preserve"> </v>
      </c>
      <c r="AF20" s="38" t="str">
        <f>IF(ISBLANK(V20)," ",VLOOKUP(X20,'60m fab V'!rzsmfb,12,FALSE))</f>
        <v xml:space="preserve"> </v>
      </c>
      <c r="AG20" s="38" t="str">
        <f t="shared" si="66"/>
        <v xml:space="preserve"> </v>
      </c>
      <c r="AH20" s="38" t="str">
        <f t="shared" si="67"/>
        <v xml:space="preserve"> </v>
      </c>
      <c r="AI20" s="38" t="str">
        <f t="shared" si="68"/>
        <v xml:space="preserve"> </v>
      </c>
      <c r="AJ20" s="38" t="str">
        <f t="shared" si="69"/>
        <v xml:space="preserve"> </v>
      </c>
      <c r="AK20" s="37" t="str">
        <f t="shared" si="70"/>
        <v xml:space="preserve"> </v>
      </c>
      <c r="AN20" s="10" t="str">
        <f t="shared" si="41"/>
        <v xml:space="preserve"> </v>
      </c>
      <c r="AO20" s="10" t="str">
        <f t="shared" si="29"/>
        <v xml:space="preserve"> </v>
      </c>
      <c r="AP20" s="13" t="str">
        <f t="shared" si="30"/>
        <v/>
      </c>
      <c r="AQ20" s="16" t="str">
        <f t="shared" si="31"/>
        <v xml:space="preserve"> </v>
      </c>
      <c r="AR20" s="19" t="str">
        <f t="shared" si="32"/>
        <v xml:space="preserve"> </v>
      </c>
      <c r="AS20" s="13" t="str">
        <f>IF(ISBLANK(AM20)," ",VLOOKUP(AO20,[0]!id,5,FALSE))</f>
        <v xml:space="preserve"> </v>
      </c>
      <c r="AT20" s="13" t="str">
        <f t="shared" si="33"/>
        <v xml:space="preserve"> </v>
      </c>
      <c r="AU20" s="46" t="str">
        <f t="shared" si="42"/>
        <v xml:space="preserve"> </v>
      </c>
      <c r="AV20" s="46" t="str">
        <f t="shared" si="43"/>
        <v xml:space="preserve"> </v>
      </c>
      <c r="AW20" s="46" t="str">
        <f t="shared" si="36"/>
        <v xml:space="preserve"> </v>
      </c>
      <c r="AX20" s="46" t="str">
        <f t="shared" si="44"/>
        <v xml:space="preserve"> </v>
      </c>
      <c r="AY20" s="10" t="str">
        <f t="shared" si="38"/>
        <v xml:space="preserve"> </v>
      </c>
      <c r="BA20" s="13" t="str">
        <f t="shared" si="39"/>
        <v xml:space="preserve"> </v>
      </c>
    </row>
    <row r="21" spans="1:57">
      <c r="A21" s="7" t="str">
        <f t="shared" si="46"/>
        <v/>
      </c>
      <c r="B21" s="7" t="str">
        <f t="shared" si="47"/>
        <v xml:space="preserve"> </v>
      </c>
      <c r="C21" s="5" t="str">
        <f t="shared" si="48"/>
        <v xml:space="preserve"> </v>
      </c>
      <c r="D21" s="5">
        <f t="shared" si="49"/>
        <v>2</v>
      </c>
      <c r="E21" s="7">
        <f t="shared" si="50"/>
        <v>3</v>
      </c>
      <c r="F21" s="7"/>
      <c r="G21" s="7" t="str">
        <f t="shared" si="51"/>
        <v xml:space="preserve"> </v>
      </c>
      <c r="H21" s="47" t="str">
        <f t="shared" si="52"/>
        <v/>
      </c>
      <c r="I21" s="45" t="str">
        <f t="shared" si="53"/>
        <v xml:space="preserve"> </v>
      </c>
      <c r="J21" s="47" t="str">
        <f t="shared" si="54"/>
        <v xml:space="preserve"> </v>
      </c>
      <c r="K21" s="44"/>
      <c r="L21" s="44"/>
      <c r="M21" s="44"/>
      <c r="N21" s="38" t="str">
        <f t="shared" si="55"/>
        <v xml:space="preserve"> </v>
      </c>
      <c r="O21" s="38" t="str">
        <f t="shared" si="56"/>
        <v xml:space="preserve"> </v>
      </c>
      <c r="P21" s="38" t="str">
        <f t="shared" si="57"/>
        <v xml:space="preserve"> </v>
      </c>
      <c r="Q21" s="38" t="str">
        <f t="shared" si="58"/>
        <v xml:space="preserve"> </v>
      </c>
      <c r="R21" s="37" t="str">
        <f t="shared" si="59"/>
        <v xml:space="preserve"> </v>
      </c>
      <c r="S21" s="38" t="str">
        <f t="shared" si="60"/>
        <v xml:space="preserve"> </v>
      </c>
      <c r="T21" s="98" t="e">
        <f t="shared" si="61"/>
        <v>#VALUE!</v>
      </c>
      <c r="U21" s="5" t="str">
        <f t="shared" si="62"/>
        <v/>
      </c>
      <c r="V21" s="7"/>
      <c r="W21" s="5" t="str">
        <f t="shared" si="63"/>
        <v/>
      </c>
      <c r="X21" s="5">
        <f t="shared" si="64"/>
        <v>7</v>
      </c>
      <c r="Y21" s="7" t="str">
        <f t="shared" si="65"/>
        <v xml:space="preserve"> </v>
      </c>
      <c r="Z21" s="50" t="str">
        <f>IF(ISBLANK(V21),"",VLOOKUP(Y21,[0]!id,2,FALSE))</f>
        <v/>
      </c>
      <c r="AA21" s="48" t="str">
        <f>IF(ISBLANK(V21)," ",VLOOKUP(Y21,[0]!id,3,FALSE))</f>
        <v xml:space="preserve"> </v>
      </c>
      <c r="AB21" s="50" t="str">
        <f>IF(ISBLANK(V21)," ",VLOOKUP(Y21,[0]!id,4,FALSE))</f>
        <v xml:space="preserve"> </v>
      </c>
      <c r="AC21" s="38" t="str">
        <f>IF(ISBLANK(V21)," ",VLOOKUP(X21,'60m fab V'!rzsmfb,10,FALSE))</f>
        <v xml:space="preserve"> </v>
      </c>
      <c r="AD21" s="44"/>
      <c r="AE21" s="38" t="str">
        <f>IF(ISBLANK(V21)," ",VLOOKUP(X21,'60m fab V'!rzsmfb,11,FALSE))</f>
        <v xml:space="preserve"> </v>
      </c>
      <c r="AF21" s="38" t="str">
        <f>IF(ISBLANK(V21)," ",VLOOKUP(X21,'60m fab V'!rzsmfb,12,FALSE))</f>
        <v xml:space="preserve"> </v>
      </c>
      <c r="AG21" s="38" t="str">
        <f t="shared" si="66"/>
        <v xml:space="preserve"> </v>
      </c>
      <c r="AH21" s="38" t="str">
        <f t="shared" si="67"/>
        <v xml:space="preserve"> </v>
      </c>
      <c r="AI21" s="38" t="str">
        <f t="shared" si="68"/>
        <v xml:space="preserve"> </v>
      </c>
      <c r="AJ21" s="38" t="str">
        <f t="shared" si="69"/>
        <v xml:space="preserve"> </v>
      </c>
      <c r="AK21" s="37" t="str">
        <f t="shared" si="70"/>
        <v xml:space="preserve"> </v>
      </c>
      <c r="AN21" s="10" t="str">
        <f t="shared" ref="AN21:AN68" si="71">IF(ISBLANK(AM21)," ",VLOOKUP(AM21,rzsvfb,5,FALSE))</f>
        <v xml:space="preserve"> </v>
      </c>
      <c r="AO21" s="10" t="str">
        <f t="shared" si="29"/>
        <v xml:space="preserve"> </v>
      </c>
      <c r="AP21" s="13" t="str">
        <f t="shared" si="30"/>
        <v/>
      </c>
      <c r="AQ21" s="16" t="str">
        <f t="shared" si="31"/>
        <v xml:space="preserve"> </v>
      </c>
      <c r="AR21" s="19" t="str">
        <f t="shared" si="32"/>
        <v xml:space="preserve"> </v>
      </c>
      <c r="AS21" s="13" t="str">
        <f>IF(ISBLANK(AM21)," ",VLOOKUP(AO21,[0]!id,5,FALSE))</f>
        <v xml:space="preserve"> </v>
      </c>
      <c r="AT21" s="13" t="str">
        <f t="shared" si="33"/>
        <v xml:space="preserve"> </v>
      </c>
      <c r="AU21" s="46" t="str">
        <f t="shared" si="42"/>
        <v xml:space="preserve"> </v>
      </c>
      <c r="AV21" s="46"/>
      <c r="AW21" s="46" t="str">
        <f t="shared" si="36"/>
        <v xml:space="preserve"> </v>
      </c>
      <c r="AX21" s="46" t="str">
        <f t="shared" si="44"/>
        <v xml:space="preserve"> </v>
      </c>
      <c r="AY21" s="10" t="str">
        <f t="shared" si="38"/>
        <v xml:space="preserve"> </v>
      </c>
      <c r="BA21" s="13" t="str">
        <f t="shared" si="39"/>
        <v xml:space="preserve"> </v>
      </c>
    </row>
    <row r="22" spans="1:57">
      <c r="A22" s="7" t="str">
        <f t="shared" si="46"/>
        <v/>
      </c>
      <c r="B22" s="7" t="str">
        <f t="shared" si="47"/>
        <v xml:space="preserve"> </v>
      </c>
      <c r="C22" s="5" t="str">
        <f t="shared" si="48"/>
        <v xml:space="preserve"> </v>
      </c>
      <c r="D22" s="5">
        <f t="shared" si="49"/>
        <v>2</v>
      </c>
      <c r="E22" s="7">
        <f t="shared" si="50"/>
        <v>4</v>
      </c>
      <c r="F22" s="7"/>
      <c r="G22" s="7" t="str">
        <f t="shared" si="51"/>
        <v xml:space="preserve"> </v>
      </c>
      <c r="H22" s="47" t="str">
        <f t="shared" si="52"/>
        <v/>
      </c>
      <c r="I22" s="45" t="str">
        <f t="shared" si="53"/>
        <v xml:space="preserve"> </v>
      </c>
      <c r="J22" s="47" t="str">
        <f t="shared" si="54"/>
        <v xml:space="preserve"> </v>
      </c>
      <c r="K22" s="44"/>
      <c r="L22" s="44"/>
      <c r="M22" s="44"/>
      <c r="N22" s="38" t="str">
        <f t="shared" si="55"/>
        <v xml:space="preserve"> </v>
      </c>
      <c r="O22" s="38" t="str">
        <f t="shared" si="56"/>
        <v xml:space="preserve"> </v>
      </c>
      <c r="P22" s="38" t="str">
        <f t="shared" si="57"/>
        <v xml:space="preserve"> </v>
      </c>
      <c r="Q22" s="38" t="str">
        <f t="shared" si="58"/>
        <v xml:space="preserve"> </v>
      </c>
      <c r="R22" s="37" t="str">
        <f t="shared" si="59"/>
        <v xml:space="preserve"> </v>
      </c>
      <c r="S22" s="38" t="str">
        <f t="shared" si="60"/>
        <v xml:space="preserve"> </v>
      </c>
      <c r="T22" s="98" t="e">
        <f t="shared" si="61"/>
        <v>#VALUE!</v>
      </c>
      <c r="U22" s="5" t="str">
        <f t="shared" si="62"/>
        <v/>
      </c>
      <c r="V22" s="7"/>
      <c r="W22" s="5" t="str">
        <f t="shared" si="63"/>
        <v/>
      </c>
      <c r="X22" s="5">
        <f t="shared" si="64"/>
        <v>8</v>
      </c>
      <c r="Y22" s="7" t="str">
        <f t="shared" si="65"/>
        <v xml:space="preserve"> </v>
      </c>
      <c r="Z22" s="50" t="str">
        <f>IF(ISBLANK(V22),"",VLOOKUP(Y22,[0]!id,2,FALSE))</f>
        <v/>
      </c>
      <c r="AA22" s="48" t="str">
        <f>IF(ISBLANK(V22)," ",VLOOKUP(Y22,[0]!id,3,FALSE))</f>
        <v xml:space="preserve"> </v>
      </c>
      <c r="AB22" s="50" t="str">
        <f>IF(ISBLANK(V22)," ",VLOOKUP(Y22,[0]!id,4,FALSE))</f>
        <v xml:space="preserve"> </v>
      </c>
      <c r="AC22" s="38" t="str">
        <f>IF(ISBLANK(V22)," ",VLOOKUP(X22,'60m fab V'!rzsmfb,10,FALSE))</f>
        <v xml:space="preserve"> </v>
      </c>
      <c r="AD22" s="44"/>
      <c r="AE22" s="38" t="str">
        <f>IF(ISBLANK(V22)," ",VLOOKUP(X22,'60m fab V'!rzsmfb,11,FALSE))</f>
        <v xml:space="preserve"> </v>
      </c>
      <c r="AF22" s="38" t="str">
        <f>IF(ISBLANK(V22)," ",VLOOKUP(X22,'60m fab V'!rzsmfb,12,FALSE))</f>
        <v xml:space="preserve"> </v>
      </c>
      <c r="AG22" s="38" t="str">
        <f t="shared" si="66"/>
        <v xml:space="preserve"> </v>
      </c>
      <c r="AH22" s="38" t="str">
        <f t="shared" si="67"/>
        <v xml:space="preserve"> </v>
      </c>
      <c r="AI22" s="38" t="str">
        <f t="shared" si="68"/>
        <v xml:space="preserve"> </v>
      </c>
      <c r="AJ22" s="38" t="str">
        <f t="shared" si="69"/>
        <v xml:space="preserve"> </v>
      </c>
      <c r="AK22" s="37" t="str">
        <f t="shared" si="70"/>
        <v xml:space="preserve"> </v>
      </c>
      <c r="AN22" s="10" t="str">
        <f t="shared" si="71"/>
        <v xml:space="preserve"> </v>
      </c>
      <c r="AO22" s="10" t="str">
        <f t="shared" si="29"/>
        <v xml:space="preserve"> </v>
      </c>
      <c r="AP22" s="13" t="str">
        <f t="shared" si="30"/>
        <v/>
      </c>
      <c r="AQ22" s="16" t="str">
        <f t="shared" si="31"/>
        <v xml:space="preserve"> </v>
      </c>
      <c r="AR22" s="19" t="str">
        <f t="shared" si="32"/>
        <v xml:space="preserve"> </v>
      </c>
      <c r="AS22" s="13" t="str">
        <f>IF(ISBLANK(AM22)," ",VLOOKUP(AO22,[0]!id,5,FALSE))</f>
        <v xml:space="preserve"> </v>
      </c>
      <c r="AT22" s="13" t="str">
        <f t="shared" si="33"/>
        <v xml:space="preserve"> </v>
      </c>
      <c r="AU22" s="46" t="str">
        <f t="shared" si="42"/>
        <v xml:space="preserve"> </v>
      </c>
      <c r="AW22" s="46" t="str">
        <f t="shared" si="36"/>
        <v xml:space="preserve"> </v>
      </c>
      <c r="AX22" s="46" t="str">
        <f t="shared" si="44"/>
        <v xml:space="preserve"> </v>
      </c>
      <c r="AY22" s="10" t="str">
        <f t="shared" si="38"/>
        <v xml:space="preserve"> </v>
      </c>
      <c r="BA22" s="13" t="str">
        <f t="shared" si="39"/>
        <v xml:space="preserve"> </v>
      </c>
    </row>
    <row r="23" spans="1:57">
      <c r="A23" s="7" t="str">
        <f t="shared" si="46"/>
        <v/>
      </c>
      <c r="B23" s="7" t="str">
        <f t="shared" si="47"/>
        <v xml:space="preserve"> </v>
      </c>
      <c r="C23" s="5" t="str">
        <f t="shared" si="48"/>
        <v xml:space="preserve"> </v>
      </c>
      <c r="D23" s="5">
        <f t="shared" si="49"/>
        <v>2</v>
      </c>
      <c r="E23" s="7">
        <f t="shared" si="50"/>
        <v>5</v>
      </c>
      <c r="F23" s="7"/>
      <c r="G23" s="7" t="str">
        <f t="shared" si="51"/>
        <v xml:space="preserve"> </v>
      </c>
      <c r="H23" s="47" t="str">
        <f t="shared" si="52"/>
        <v/>
      </c>
      <c r="I23" s="45" t="str">
        <f t="shared" si="53"/>
        <v xml:space="preserve"> </v>
      </c>
      <c r="J23" s="47" t="str">
        <f t="shared" si="54"/>
        <v xml:space="preserve"> </v>
      </c>
      <c r="K23" s="44"/>
      <c r="L23" s="44"/>
      <c r="M23" s="44"/>
      <c r="N23" s="38" t="str">
        <f t="shared" si="55"/>
        <v xml:space="preserve"> </v>
      </c>
      <c r="O23" s="38" t="str">
        <f t="shared" si="56"/>
        <v xml:space="preserve"> </v>
      </c>
      <c r="P23" s="38" t="str">
        <f t="shared" si="57"/>
        <v xml:space="preserve"> </v>
      </c>
      <c r="Q23" s="38" t="str">
        <f t="shared" si="58"/>
        <v xml:space="preserve"> </v>
      </c>
      <c r="R23" s="37" t="str">
        <f t="shared" si="59"/>
        <v xml:space="preserve"> </v>
      </c>
      <c r="S23" s="38" t="str">
        <f t="shared" si="60"/>
        <v xml:space="preserve"> </v>
      </c>
      <c r="T23" s="98" t="e">
        <f t="shared" si="61"/>
        <v>#VALUE!</v>
      </c>
      <c r="U23" s="5" t="str">
        <f t="shared" si="62"/>
        <v/>
      </c>
      <c r="V23" s="7"/>
      <c r="W23" s="5" t="str">
        <f t="shared" si="63"/>
        <v/>
      </c>
      <c r="X23" s="5">
        <f t="shared" si="64"/>
        <v>10</v>
      </c>
      <c r="Y23" s="7" t="str">
        <f t="shared" si="65"/>
        <v xml:space="preserve"> </v>
      </c>
      <c r="Z23" s="50" t="str">
        <f>IF(ISBLANK(V23),"",VLOOKUP(Y23,[0]!id,2,FALSE))</f>
        <v/>
      </c>
      <c r="AA23" s="48" t="str">
        <f>IF(ISBLANK(V23)," ",VLOOKUP(Y23,[0]!id,3,FALSE))</f>
        <v xml:space="preserve"> </v>
      </c>
      <c r="AB23" s="50" t="str">
        <f>IF(ISBLANK(V23)," ",VLOOKUP(Y23,[0]!id,4,FALSE))</f>
        <v xml:space="preserve"> </v>
      </c>
      <c r="AC23" s="38" t="str">
        <f>IF(ISBLANK(V23)," ",VLOOKUP(X23,'60m fab V'!rzsmfb,10,FALSE))</f>
        <v xml:space="preserve"> </v>
      </c>
      <c r="AD23" s="44"/>
      <c r="AE23" s="38" t="str">
        <f>IF(ISBLANK(V23)," ",VLOOKUP(X23,'60m fab V'!rzsmfb,11,FALSE))</f>
        <v xml:space="preserve"> </v>
      </c>
      <c r="AF23" s="38" t="str">
        <f>IF(ISBLANK(V23)," ",VLOOKUP(X23,'60m fab V'!rzsmfb,12,FALSE))</f>
        <v xml:space="preserve"> </v>
      </c>
      <c r="AG23" s="38" t="str">
        <f t="shared" si="66"/>
        <v xml:space="preserve"> </v>
      </c>
      <c r="AH23" s="38" t="str">
        <f t="shared" si="67"/>
        <v xml:space="preserve"> </v>
      </c>
      <c r="AI23" s="38" t="str">
        <f t="shared" si="68"/>
        <v xml:space="preserve"> </v>
      </c>
      <c r="AJ23" s="38" t="str">
        <f t="shared" si="69"/>
        <v xml:space="preserve"> </v>
      </c>
      <c r="AK23" s="37" t="str">
        <f t="shared" si="70"/>
        <v xml:space="preserve"> </v>
      </c>
      <c r="AN23" s="10" t="str">
        <f t="shared" si="71"/>
        <v xml:space="preserve"> </v>
      </c>
      <c r="AO23" s="10" t="str">
        <f t="shared" si="29"/>
        <v xml:space="preserve"> </v>
      </c>
      <c r="AP23" s="13" t="str">
        <f t="shared" si="30"/>
        <v/>
      </c>
      <c r="AQ23" s="16" t="str">
        <f t="shared" si="31"/>
        <v xml:space="preserve"> </v>
      </c>
      <c r="AR23" s="19" t="str">
        <f t="shared" si="32"/>
        <v xml:space="preserve"> </v>
      </c>
      <c r="AS23" s="13" t="str">
        <f>IF(ISBLANK(AM23)," ",VLOOKUP(AO23,[0]!id,5,FALSE))</f>
        <v xml:space="preserve"> </v>
      </c>
      <c r="AT23" s="13" t="str">
        <f t="shared" si="33"/>
        <v xml:space="preserve"> </v>
      </c>
      <c r="AU23" s="46" t="str">
        <f t="shared" si="42"/>
        <v xml:space="preserve"> </v>
      </c>
      <c r="AW23" s="46" t="str">
        <f t="shared" si="36"/>
        <v xml:space="preserve"> </v>
      </c>
      <c r="AX23" s="46" t="str">
        <f t="shared" si="44"/>
        <v xml:space="preserve"> </v>
      </c>
      <c r="AY23" s="10" t="str">
        <f t="shared" si="38"/>
        <v xml:space="preserve"> </v>
      </c>
      <c r="BA23" s="13" t="str">
        <f t="shared" si="39"/>
        <v xml:space="preserve"> </v>
      </c>
    </row>
    <row r="24" spans="1:57">
      <c r="A24" s="7" t="str">
        <f t="shared" si="46"/>
        <v/>
      </c>
      <c r="B24" s="7" t="str">
        <f t="shared" si="47"/>
        <v xml:space="preserve"> </v>
      </c>
      <c r="C24" s="5" t="str">
        <f t="shared" si="48"/>
        <v xml:space="preserve"> </v>
      </c>
      <c r="D24" s="5">
        <f t="shared" si="49"/>
        <v>2</v>
      </c>
      <c r="E24" s="7">
        <f t="shared" si="50"/>
        <v>6</v>
      </c>
      <c r="F24" s="7"/>
      <c r="G24" s="7" t="str">
        <f t="shared" si="51"/>
        <v xml:space="preserve"> </v>
      </c>
      <c r="H24" s="47" t="str">
        <f t="shared" si="52"/>
        <v/>
      </c>
      <c r="I24" s="45" t="str">
        <f t="shared" si="53"/>
        <v xml:space="preserve"> </v>
      </c>
      <c r="J24" s="47" t="str">
        <f t="shared" si="54"/>
        <v xml:space="preserve"> </v>
      </c>
      <c r="K24" s="44"/>
      <c r="L24" s="44"/>
      <c r="M24" s="44"/>
      <c r="N24" s="38" t="str">
        <f t="shared" si="55"/>
        <v xml:space="preserve"> </v>
      </c>
      <c r="O24" s="38" t="str">
        <f t="shared" si="56"/>
        <v xml:space="preserve"> </v>
      </c>
      <c r="P24" s="38" t="str">
        <f t="shared" si="57"/>
        <v xml:space="preserve"> </v>
      </c>
      <c r="Q24" s="38" t="str">
        <f t="shared" si="58"/>
        <v xml:space="preserve"> </v>
      </c>
      <c r="R24" s="37" t="str">
        <f t="shared" si="59"/>
        <v xml:space="preserve"> </v>
      </c>
      <c r="S24" s="38" t="str">
        <f t="shared" si="60"/>
        <v xml:space="preserve"> </v>
      </c>
      <c r="T24" s="98" t="e">
        <f t="shared" si="61"/>
        <v>#VALUE!</v>
      </c>
      <c r="U24" s="5" t="str">
        <f t="shared" si="62"/>
        <v/>
      </c>
      <c r="V24" s="7"/>
      <c r="W24" s="5" t="str">
        <f t="shared" si="63"/>
        <v/>
      </c>
      <c r="X24" s="5">
        <f t="shared" si="64"/>
        <v>12</v>
      </c>
      <c r="Y24" s="7" t="str">
        <f t="shared" si="65"/>
        <v xml:space="preserve"> </v>
      </c>
      <c r="Z24" s="50" t="str">
        <f>IF(ISBLANK(V24),"",VLOOKUP(Y24,[0]!id,2,FALSE))</f>
        <v/>
      </c>
      <c r="AA24" s="48" t="str">
        <f>IF(ISBLANK(V24)," ",VLOOKUP(Y24,[0]!id,3,FALSE))</f>
        <v xml:space="preserve"> </v>
      </c>
      <c r="AB24" s="50" t="str">
        <f>IF(ISBLANK(V24)," ",VLOOKUP(Y24,[0]!id,4,FALSE))</f>
        <v xml:space="preserve"> </v>
      </c>
      <c r="AC24" s="38" t="str">
        <f>IF(ISBLANK(V24)," ",VLOOKUP(X24,'60m fab V'!rzsmfb,10,FALSE))</f>
        <v xml:space="preserve"> </v>
      </c>
      <c r="AD24" s="44"/>
      <c r="AE24" s="38" t="str">
        <f>IF(ISBLANK(V24)," ",VLOOKUP(X24,'60m fab V'!rzsmfb,11,FALSE))</f>
        <v xml:space="preserve"> </v>
      </c>
      <c r="AF24" s="38" t="str">
        <f>IF(ISBLANK(V24)," ",VLOOKUP(X24,'60m fab V'!rzsmfb,12,FALSE))</f>
        <v xml:space="preserve"> </v>
      </c>
      <c r="AG24" s="38" t="str">
        <f t="shared" si="66"/>
        <v xml:space="preserve"> </v>
      </c>
      <c r="AH24" s="38" t="str">
        <f t="shared" si="67"/>
        <v xml:space="preserve"> </v>
      </c>
      <c r="AI24" s="38" t="str">
        <f t="shared" si="68"/>
        <v xml:space="preserve"> </v>
      </c>
      <c r="AJ24" s="38" t="str">
        <f t="shared" si="69"/>
        <v xml:space="preserve"> </v>
      </c>
      <c r="AK24" s="37" t="str">
        <f t="shared" si="70"/>
        <v xml:space="preserve"> </v>
      </c>
      <c r="AN24" s="10" t="str">
        <f t="shared" si="71"/>
        <v xml:space="preserve"> </v>
      </c>
      <c r="AO24" s="10" t="str">
        <f t="shared" si="29"/>
        <v xml:space="preserve"> </v>
      </c>
      <c r="AP24" s="13" t="str">
        <f t="shared" si="30"/>
        <v/>
      </c>
      <c r="AQ24" s="16" t="str">
        <f t="shared" si="31"/>
        <v xml:space="preserve"> </v>
      </c>
      <c r="AR24" s="19" t="str">
        <f t="shared" si="32"/>
        <v xml:space="preserve"> </v>
      </c>
      <c r="AS24" s="13" t="str">
        <f>IF(ISBLANK(AM24)," ",VLOOKUP(AO24,[0]!id,5,FALSE))</f>
        <v xml:space="preserve"> </v>
      </c>
      <c r="AT24" s="13" t="str">
        <f t="shared" si="33"/>
        <v xml:space="preserve"> </v>
      </c>
      <c r="AU24" s="46" t="str">
        <f t="shared" si="42"/>
        <v xml:space="preserve"> </v>
      </c>
      <c r="AW24" s="46" t="str">
        <f t="shared" si="36"/>
        <v xml:space="preserve"> </v>
      </c>
      <c r="AX24" s="46" t="str">
        <f t="shared" si="44"/>
        <v xml:space="preserve"> </v>
      </c>
      <c r="AY24" s="10" t="str">
        <f t="shared" si="38"/>
        <v xml:space="preserve"> </v>
      </c>
      <c r="BA24" s="13" t="str">
        <f t="shared" si="39"/>
        <v xml:space="preserve"> </v>
      </c>
    </row>
    <row r="25" spans="1:57">
      <c r="AN25" s="10" t="str">
        <f t="shared" si="71"/>
        <v xml:space="preserve"> </v>
      </c>
      <c r="AO25" s="10" t="str">
        <f t="shared" si="29"/>
        <v xml:space="preserve"> </v>
      </c>
      <c r="AP25" s="13" t="str">
        <f t="shared" si="30"/>
        <v/>
      </c>
      <c r="AQ25" s="16" t="str">
        <f t="shared" si="31"/>
        <v xml:space="preserve"> </v>
      </c>
      <c r="AR25" s="19" t="str">
        <f t="shared" si="32"/>
        <v xml:space="preserve"> </v>
      </c>
      <c r="AS25" s="13" t="str">
        <f>IF(ISBLANK(AM25)," ",VLOOKUP(AO25,[0]!id,5,FALSE))</f>
        <v xml:space="preserve"> </v>
      </c>
      <c r="AT25" s="13" t="str">
        <f t="shared" si="33"/>
        <v xml:space="preserve"> </v>
      </c>
      <c r="AU25" s="46" t="str">
        <f t="shared" si="42"/>
        <v xml:space="preserve"> </v>
      </c>
      <c r="AW25" s="46" t="str">
        <f t="shared" si="36"/>
        <v xml:space="preserve"> </v>
      </c>
      <c r="AX25" s="46" t="str">
        <f t="shared" si="44"/>
        <v xml:space="preserve"> </v>
      </c>
      <c r="AY25" s="10" t="str">
        <f t="shared" si="38"/>
        <v xml:space="preserve"> </v>
      </c>
      <c r="BA25" s="13" t="str">
        <f t="shared" si="39"/>
        <v xml:space="preserve"> </v>
      </c>
    </row>
    <row r="26" spans="1:57" ht="17.25" customHeight="1">
      <c r="A26" s="33">
        <v>3</v>
      </c>
      <c r="B26" s="33"/>
      <c r="C26" s="33"/>
      <c r="D26" s="33"/>
      <c r="E26" s="33"/>
      <c r="G26" s="36" t="s">
        <v>129</v>
      </c>
      <c r="H26" s="3" t="str">
        <f>IF(ISBLANK(A26)," ",CONCATENATE(G26," ",$E$4))</f>
        <v>=if(isblank(A26)," ",vlookup(A26,'60m fab M(2)'!beg,2,FALSE)) 8</v>
      </c>
      <c r="I26" s="10"/>
      <c r="AN26" s="10" t="str">
        <f t="shared" si="71"/>
        <v xml:space="preserve"> </v>
      </c>
      <c r="AO26" s="10" t="str">
        <f t="shared" si="29"/>
        <v xml:space="preserve"> </v>
      </c>
      <c r="AP26" s="13" t="str">
        <f t="shared" si="30"/>
        <v/>
      </c>
      <c r="AQ26" s="16" t="str">
        <f t="shared" si="31"/>
        <v xml:space="preserve"> </v>
      </c>
      <c r="AR26" s="19" t="str">
        <f t="shared" si="32"/>
        <v xml:space="preserve"> </v>
      </c>
      <c r="AS26" s="13" t="str">
        <f>IF(ISBLANK(AM26)," ",VLOOKUP(AO26,[0]!id,5,FALSE))</f>
        <v xml:space="preserve"> </v>
      </c>
      <c r="AT26" s="13" t="str">
        <f t="shared" si="33"/>
        <v xml:space="preserve"> </v>
      </c>
      <c r="AU26" s="46" t="str">
        <f t="shared" si="42"/>
        <v xml:space="preserve"> </v>
      </c>
      <c r="AW26" s="46" t="str">
        <f t="shared" si="36"/>
        <v xml:space="preserve"> </v>
      </c>
      <c r="AX26" s="46" t="str">
        <f t="shared" si="44"/>
        <v xml:space="preserve"> </v>
      </c>
      <c r="AY26" s="10" t="str">
        <f t="shared" si="38"/>
        <v xml:space="preserve"> </v>
      </c>
      <c r="BA26" s="13" t="str">
        <f t="shared" si="39"/>
        <v xml:space="preserve"> </v>
      </c>
    </row>
    <row r="27" spans="1:57" ht="15.75" customHeight="1">
      <c r="A27" s="33"/>
      <c r="B27" s="33"/>
      <c r="C27" s="33"/>
      <c r="D27" s="33"/>
      <c r="E27" s="19" t="str">
        <f>$A$7</f>
        <v>Startas:</v>
      </c>
      <c r="F27" s="52" t="e">
        <f>IF(ISBLANK($A$1)," ",SUM(F17+$A$5))</f>
        <v>#NAME?</v>
      </c>
      <c r="I27" s="10"/>
      <c r="AN27" s="10" t="str">
        <f t="shared" si="71"/>
        <v xml:space="preserve"> </v>
      </c>
      <c r="AO27" s="10" t="str">
        <f t="shared" si="29"/>
        <v xml:space="preserve"> </v>
      </c>
      <c r="AP27" s="13" t="str">
        <f t="shared" si="30"/>
        <v/>
      </c>
      <c r="AQ27" s="16" t="str">
        <f t="shared" si="31"/>
        <v xml:space="preserve"> </v>
      </c>
      <c r="AR27" s="19" t="str">
        <f t="shared" si="32"/>
        <v xml:space="preserve"> </v>
      </c>
      <c r="AS27" s="13" t="str">
        <f>IF(ISBLANK(AM27)," ",VLOOKUP(AO27,[0]!id,5,FALSE))</f>
        <v xml:space="preserve"> </v>
      </c>
      <c r="AT27" s="13" t="str">
        <f t="shared" si="33"/>
        <v xml:space="preserve"> </v>
      </c>
      <c r="AU27" s="46" t="str">
        <f t="shared" si="42"/>
        <v xml:space="preserve"> </v>
      </c>
      <c r="AW27" s="46" t="str">
        <f t="shared" si="36"/>
        <v xml:space="preserve"> </v>
      </c>
      <c r="AX27" s="46" t="str">
        <f t="shared" si="44"/>
        <v xml:space="preserve"> </v>
      </c>
      <c r="AY27" s="10" t="str">
        <f t="shared" si="38"/>
        <v xml:space="preserve"> </v>
      </c>
      <c r="BA27" s="13" t="str">
        <f t="shared" si="39"/>
        <v xml:space="preserve"> </v>
      </c>
    </row>
    <row r="28" spans="1:57" ht="15.75" customHeight="1">
      <c r="A28" s="35" t="str">
        <f t="shared" ref="A28:S28" si="72">A8</f>
        <v>Vieta</v>
      </c>
      <c r="B28" s="35" t="str">
        <f t="shared" si="72"/>
        <v>Vt viso</v>
      </c>
      <c r="C28" s="35" t="str">
        <f t="shared" si="72"/>
        <v>bėg/vt</v>
      </c>
      <c r="D28" s="35" t="str">
        <f t="shared" si="72"/>
        <v>beg</v>
      </c>
      <c r="E28" s="57" t="str">
        <f t="shared" si="72"/>
        <v>Takas</v>
      </c>
      <c r="F28" s="57" t="str">
        <f t="shared" si="72"/>
        <v>St Nr</v>
      </c>
      <c r="G28" s="35" t="str">
        <f t="shared" si="72"/>
        <v>ID</v>
      </c>
      <c r="H28" s="58" t="str">
        <f t="shared" si="72"/>
        <v>Dalyvis</v>
      </c>
      <c r="I28" s="43" t="str">
        <f t="shared" si="72"/>
        <v>Gim. data</v>
      </c>
      <c r="J28" s="58" t="str">
        <f t="shared" si="72"/>
        <v>Komanda</v>
      </c>
      <c r="K28" s="57" t="str">
        <f t="shared" si="72"/>
        <v>Rez</v>
      </c>
      <c r="L28" s="35" t="str">
        <f t="shared" si="72"/>
        <v>SB</v>
      </c>
      <c r="M28" s="35" t="str">
        <f t="shared" si="72"/>
        <v>PB</v>
      </c>
      <c r="N28" s="39">
        <f t="shared" si="72"/>
        <v>0</v>
      </c>
      <c r="O28" s="39">
        <f t="shared" si="72"/>
        <v>0</v>
      </c>
      <c r="P28" s="39">
        <f t="shared" si="72"/>
        <v>0</v>
      </c>
      <c r="Q28" s="39">
        <f t="shared" si="72"/>
        <v>0</v>
      </c>
      <c r="R28" s="35" t="str">
        <f t="shared" si="72"/>
        <v>SB/PB</v>
      </c>
      <c r="S28" s="35" t="str">
        <f t="shared" si="72"/>
        <v>fin</v>
      </c>
      <c r="AN28" s="10" t="str">
        <f t="shared" si="71"/>
        <v xml:space="preserve"> </v>
      </c>
      <c r="AO28" s="10" t="str">
        <f t="shared" si="29"/>
        <v xml:space="preserve"> </v>
      </c>
      <c r="AP28" s="13" t="str">
        <f t="shared" si="30"/>
        <v/>
      </c>
      <c r="AQ28" s="16" t="str">
        <f t="shared" si="31"/>
        <v xml:space="preserve"> </v>
      </c>
      <c r="AR28" s="19" t="str">
        <f t="shared" si="32"/>
        <v xml:space="preserve"> </v>
      </c>
      <c r="AS28" s="13" t="str">
        <f>IF(ISBLANK(AM28)," ",VLOOKUP(AO28,[0]!id,5,FALSE))</f>
        <v xml:space="preserve"> </v>
      </c>
      <c r="AT28" s="13" t="str">
        <f t="shared" si="33"/>
        <v xml:space="preserve"> </v>
      </c>
      <c r="AU28" s="46" t="str">
        <f t="shared" si="42"/>
        <v xml:space="preserve"> </v>
      </c>
      <c r="AW28" s="46" t="str">
        <f t="shared" si="36"/>
        <v xml:space="preserve"> </v>
      </c>
      <c r="AX28" s="46" t="str">
        <f t="shared" si="44"/>
        <v xml:space="preserve"> </v>
      </c>
      <c r="AY28" s="10" t="str">
        <f t="shared" si="38"/>
        <v xml:space="preserve"> </v>
      </c>
      <c r="BA28" s="13" t="str">
        <f t="shared" si="39"/>
        <v xml:space="preserve"> </v>
      </c>
    </row>
    <row r="29" spans="1:57" ht="15.75" customHeight="1">
      <c r="A29" s="5" t="str">
        <f t="shared" ref="A29:A34" si="73">IF(ISBLANK(K29),"",RANK(K29,$K$29:$K$34,1))</f>
        <v/>
      </c>
      <c r="B29" s="5" t="str">
        <f t="shared" ref="B29:B34" si="74">IF(ISBLANK(K29)," ",RANK(K29,$K$9:$K$89,1))</f>
        <v xml:space="preserve"> </v>
      </c>
      <c r="C29" s="5" t="str">
        <f t="shared" ref="C29:C34" si="75">IF(ISBLANK(K29)," ",CONCATENATE(D29,"/",A29))</f>
        <v xml:space="preserve"> </v>
      </c>
      <c r="D29" s="5">
        <f t="shared" ref="D29:D34" si="76">$A$26</f>
        <v>3</v>
      </c>
      <c r="E29" s="5">
        <f t="shared" ref="E29:E34" si="77">E9</f>
        <v>1</v>
      </c>
      <c r="F29" s="5"/>
      <c r="G29" s="5" t="str">
        <f t="shared" ref="G29:G34" si="78">IF(ISBLANK(F29)," ",CONCATENATE($E$3,F29))</f>
        <v xml:space="preserve"> </v>
      </c>
      <c r="H29" s="47" t="str">
        <f t="shared" ref="H29:H34" si="79">IF(ISBLANK(F29),"",VLOOKUP(G29,id,2,FALSE))</f>
        <v/>
      </c>
      <c r="I29" s="45" t="str">
        <f t="shared" ref="I29:I34" si="80">IF(ISBLANK(F29)," ",VLOOKUP(G29,id,3,FALSE))</f>
        <v xml:space="preserve"> </v>
      </c>
      <c r="J29" s="47" t="str">
        <f t="shared" ref="J29:J34" si="81">IF(ISBLANK(F29)," ",VLOOKUP(G29,id,4,FALSE))</f>
        <v xml:space="preserve"> </v>
      </c>
      <c r="K29" s="38"/>
      <c r="L29" s="38"/>
      <c r="M29" s="38"/>
      <c r="N29" s="38" t="str">
        <f t="shared" ref="N29:N34" si="82">IF(ISBLANK(K29)," ",IF(K29=L29,"="," "))</f>
        <v xml:space="preserve"> </v>
      </c>
      <c r="O29" s="38" t="str">
        <f t="shared" ref="O29:O34" si="83">IF(ISBLANK(K29)," ",IF(K29&lt;=L29,"SB"," "))</f>
        <v xml:space="preserve"> </v>
      </c>
      <c r="P29" s="38" t="str">
        <f t="shared" ref="P29:P34" si="84">IF(ISBLANK(K29)," ",IF(K29=M29,"="," "))</f>
        <v xml:space="preserve"> </v>
      </c>
      <c r="Q29" s="38" t="str">
        <f t="shared" ref="Q29:Q34" si="85">IF(ISBLANK(K29)," ",IF(K29&lt;=M29,"PB"," "))</f>
        <v xml:space="preserve"> </v>
      </c>
      <c r="R29" s="37" t="str">
        <f t="shared" ref="R29:R34" si="86">IF(ISBLANK(K29)," ",CONCATENATE(N29,O29,P29,Q29))</f>
        <v xml:space="preserve"> </v>
      </c>
      <c r="S29" s="38" t="str">
        <f t="shared" ref="S29:S34" si="87">IF(B29&lt;=6,"Fin A",IF(B29&lt;13,"Fin B"," "))</f>
        <v xml:space="preserve"> </v>
      </c>
      <c r="AN29" s="10" t="str">
        <f t="shared" si="71"/>
        <v xml:space="preserve"> </v>
      </c>
      <c r="AO29" s="10" t="str">
        <f t="shared" si="29"/>
        <v xml:space="preserve"> </v>
      </c>
      <c r="AP29" s="13" t="str">
        <f t="shared" si="30"/>
        <v/>
      </c>
      <c r="AQ29" s="16" t="str">
        <f t="shared" si="31"/>
        <v xml:space="preserve"> </v>
      </c>
      <c r="AR29" s="19" t="str">
        <f t="shared" si="32"/>
        <v xml:space="preserve"> </v>
      </c>
      <c r="AS29" s="13" t="str">
        <f>IF(ISBLANK(AM29)," ",VLOOKUP(AO29,[0]!id,5,FALSE))</f>
        <v xml:space="preserve"> </v>
      </c>
      <c r="AT29" s="13" t="str">
        <f t="shared" si="33"/>
        <v xml:space="preserve"> </v>
      </c>
      <c r="AU29" s="46" t="str">
        <f t="shared" si="42"/>
        <v xml:space="preserve"> </v>
      </c>
      <c r="AW29" s="46" t="str">
        <f t="shared" si="36"/>
        <v xml:space="preserve"> </v>
      </c>
      <c r="AX29" s="46" t="str">
        <f t="shared" si="44"/>
        <v xml:space="preserve"> </v>
      </c>
      <c r="AY29" s="10" t="str">
        <f t="shared" si="38"/>
        <v xml:space="preserve"> </v>
      </c>
      <c r="BA29" s="13" t="str">
        <f t="shared" si="39"/>
        <v xml:space="preserve"> </v>
      </c>
    </row>
    <row r="30" spans="1:57">
      <c r="A30" s="7" t="str">
        <f t="shared" si="73"/>
        <v/>
      </c>
      <c r="B30" s="7" t="str">
        <f t="shared" si="74"/>
        <v xml:space="preserve"> </v>
      </c>
      <c r="C30" s="5" t="str">
        <f t="shared" si="75"/>
        <v xml:space="preserve"> </v>
      </c>
      <c r="D30" s="5">
        <f t="shared" si="76"/>
        <v>3</v>
      </c>
      <c r="E30" s="7">
        <f t="shared" si="77"/>
        <v>2</v>
      </c>
      <c r="F30" s="7"/>
      <c r="G30" s="7" t="str">
        <f t="shared" si="78"/>
        <v xml:space="preserve"> </v>
      </c>
      <c r="H30" s="47" t="str">
        <f t="shared" si="79"/>
        <v/>
      </c>
      <c r="I30" s="45" t="str">
        <f t="shared" si="80"/>
        <v xml:space="preserve"> </v>
      </c>
      <c r="J30" s="47" t="str">
        <f t="shared" si="81"/>
        <v xml:space="preserve"> </v>
      </c>
      <c r="K30" s="44"/>
      <c r="L30" s="44"/>
      <c r="M30" s="44"/>
      <c r="N30" s="38" t="str">
        <f t="shared" si="82"/>
        <v xml:space="preserve"> </v>
      </c>
      <c r="O30" s="38" t="str">
        <f t="shared" si="83"/>
        <v xml:space="preserve"> </v>
      </c>
      <c r="P30" s="38" t="str">
        <f t="shared" si="84"/>
        <v xml:space="preserve"> </v>
      </c>
      <c r="Q30" s="38" t="str">
        <f t="shared" si="85"/>
        <v xml:space="preserve"> </v>
      </c>
      <c r="R30" s="37" t="str">
        <f t="shared" si="86"/>
        <v xml:space="preserve"> </v>
      </c>
      <c r="S30" s="38" t="str">
        <f t="shared" si="87"/>
        <v xml:space="preserve"> </v>
      </c>
      <c r="AN30" s="10" t="str">
        <f t="shared" si="71"/>
        <v xml:space="preserve"> </v>
      </c>
      <c r="AO30" s="10" t="str">
        <f t="shared" si="29"/>
        <v xml:space="preserve"> </v>
      </c>
      <c r="AP30" s="13" t="str">
        <f t="shared" si="30"/>
        <v/>
      </c>
      <c r="AQ30" s="16" t="str">
        <f t="shared" si="31"/>
        <v xml:space="preserve"> </v>
      </c>
      <c r="AR30" s="19" t="str">
        <f t="shared" si="32"/>
        <v xml:space="preserve"> </v>
      </c>
      <c r="AS30" s="13" t="str">
        <f>IF(ISBLANK(AM30)," ",VLOOKUP(AO30,[0]!id,5,FALSE))</f>
        <v xml:space="preserve"> </v>
      </c>
      <c r="AT30" s="13" t="str">
        <f t="shared" si="33"/>
        <v xml:space="preserve"> </v>
      </c>
      <c r="AU30" s="46" t="str">
        <f t="shared" si="42"/>
        <v xml:space="preserve"> </v>
      </c>
      <c r="AW30" s="46" t="str">
        <f t="shared" si="36"/>
        <v xml:space="preserve"> </v>
      </c>
      <c r="AX30" s="46" t="str">
        <f t="shared" si="44"/>
        <v xml:space="preserve"> </v>
      </c>
      <c r="AY30" s="10" t="str">
        <f t="shared" si="38"/>
        <v xml:space="preserve"> </v>
      </c>
      <c r="BA30" s="13" t="str">
        <f t="shared" si="39"/>
        <v xml:space="preserve"> </v>
      </c>
    </row>
    <row r="31" spans="1:57">
      <c r="A31" s="7" t="str">
        <f t="shared" si="73"/>
        <v/>
      </c>
      <c r="B31" s="7" t="str">
        <f t="shared" si="74"/>
        <v xml:space="preserve"> </v>
      </c>
      <c r="C31" s="5" t="str">
        <f t="shared" si="75"/>
        <v xml:space="preserve"> </v>
      </c>
      <c r="D31" s="5">
        <f t="shared" si="76"/>
        <v>3</v>
      </c>
      <c r="E31" s="7">
        <f t="shared" si="77"/>
        <v>3</v>
      </c>
      <c r="F31" s="7"/>
      <c r="G31" s="7" t="str">
        <f t="shared" si="78"/>
        <v xml:space="preserve"> </v>
      </c>
      <c r="H31" s="47" t="str">
        <f t="shared" si="79"/>
        <v/>
      </c>
      <c r="I31" s="45" t="str">
        <f t="shared" si="80"/>
        <v xml:space="preserve"> </v>
      </c>
      <c r="J31" s="47" t="str">
        <f t="shared" si="81"/>
        <v xml:space="preserve"> </v>
      </c>
      <c r="K31" s="44"/>
      <c r="L31" s="44"/>
      <c r="M31" s="44"/>
      <c r="N31" s="38" t="str">
        <f t="shared" si="82"/>
        <v xml:space="preserve"> </v>
      </c>
      <c r="O31" s="38" t="str">
        <f t="shared" si="83"/>
        <v xml:space="preserve"> </v>
      </c>
      <c r="P31" s="38" t="str">
        <f t="shared" si="84"/>
        <v xml:space="preserve"> </v>
      </c>
      <c r="Q31" s="38" t="str">
        <f t="shared" si="85"/>
        <v xml:space="preserve"> </v>
      </c>
      <c r="R31" s="37" t="str">
        <f t="shared" si="86"/>
        <v xml:space="preserve"> </v>
      </c>
      <c r="S31" s="38" t="str">
        <f t="shared" si="87"/>
        <v xml:space="preserve"> </v>
      </c>
      <c r="AN31" s="10" t="str">
        <f t="shared" si="71"/>
        <v xml:space="preserve"> </v>
      </c>
      <c r="AO31" s="10" t="str">
        <f t="shared" si="29"/>
        <v xml:space="preserve"> </v>
      </c>
      <c r="AP31" s="13" t="str">
        <f t="shared" si="30"/>
        <v/>
      </c>
      <c r="AQ31" s="16" t="str">
        <f t="shared" si="31"/>
        <v xml:space="preserve"> </v>
      </c>
      <c r="AR31" s="19" t="str">
        <f t="shared" si="32"/>
        <v xml:space="preserve"> </v>
      </c>
      <c r="AS31" s="13" t="str">
        <f>IF(ISBLANK(AM31)," ",VLOOKUP(AO31,[0]!id,5,FALSE))</f>
        <v xml:space="preserve"> </v>
      </c>
      <c r="AT31" s="13" t="str">
        <f t="shared" si="33"/>
        <v xml:space="preserve"> </v>
      </c>
      <c r="AU31" s="46" t="str">
        <f t="shared" si="42"/>
        <v xml:space="preserve"> </v>
      </c>
      <c r="AW31" s="46" t="str">
        <f t="shared" si="36"/>
        <v xml:space="preserve"> </v>
      </c>
      <c r="AX31" s="46" t="str">
        <f t="shared" si="44"/>
        <v xml:space="preserve"> </v>
      </c>
      <c r="AY31" s="10" t="str">
        <f t="shared" si="38"/>
        <v xml:space="preserve"> </v>
      </c>
      <c r="BA31" s="13" t="str">
        <f t="shared" si="39"/>
        <v xml:space="preserve"> </v>
      </c>
    </row>
    <row r="32" spans="1:57">
      <c r="A32" s="7" t="str">
        <f t="shared" si="73"/>
        <v/>
      </c>
      <c r="B32" s="7" t="str">
        <f t="shared" si="74"/>
        <v xml:space="preserve"> </v>
      </c>
      <c r="C32" s="5" t="str">
        <f t="shared" si="75"/>
        <v xml:space="preserve"> </v>
      </c>
      <c r="D32" s="5">
        <f t="shared" si="76"/>
        <v>3</v>
      </c>
      <c r="E32" s="7">
        <f t="shared" si="77"/>
        <v>4</v>
      </c>
      <c r="F32" s="7"/>
      <c r="G32" s="7" t="str">
        <f t="shared" si="78"/>
        <v xml:space="preserve"> </v>
      </c>
      <c r="H32" s="47" t="str">
        <f t="shared" si="79"/>
        <v/>
      </c>
      <c r="I32" s="45" t="str">
        <f t="shared" si="80"/>
        <v xml:space="preserve"> </v>
      </c>
      <c r="J32" s="47" t="str">
        <f t="shared" si="81"/>
        <v xml:space="preserve"> </v>
      </c>
      <c r="K32" s="44"/>
      <c r="L32" s="44"/>
      <c r="M32" s="44"/>
      <c r="N32" s="38" t="str">
        <f t="shared" si="82"/>
        <v xml:space="preserve"> </v>
      </c>
      <c r="O32" s="38" t="str">
        <f t="shared" si="83"/>
        <v xml:space="preserve"> </v>
      </c>
      <c r="P32" s="38" t="str">
        <f t="shared" si="84"/>
        <v xml:space="preserve"> </v>
      </c>
      <c r="Q32" s="38" t="str">
        <f t="shared" si="85"/>
        <v xml:space="preserve"> </v>
      </c>
      <c r="R32" s="37" t="str">
        <f t="shared" si="86"/>
        <v xml:space="preserve"> </v>
      </c>
      <c r="S32" s="38" t="str">
        <f t="shared" si="87"/>
        <v xml:space="preserve"> </v>
      </c>
      <c r="AN32" s="10" t="str">
        <f t="shared" si="71"/>
        <v xml:space="preserve"> </v>
      </c>
      <c r="AO32" s="10" t="str">
        <f t="shared" si="29"/>
        <v xml:space="preserve"> </v>
      </c>
      <c r="AP32" s="13" t="str">
        <f t="shared" si="30"/>
        <v/>
      </c>
      <c r="AQ32" s="16" t="str">
        <f t="shared" si="31"/>
        <v xml:space="preserve"> </v>
      </c>
      <c r="AR32" s="19" t="str">
        <f t="shared" si="32"/>
        <v xml:space="preserve"> </v>
      </c>
      <c r="AS32" s="13" t="str">
        <f>IF(ISBLANK(AM32)," ",VLOOKUP(AO32,[0]!id,5,FALSE))</f>
        <v xml:space="preserve"> </v>
      </c>
      <c r="AT32" s="13" t="str">
        <f t="shared" si="33"/>
        <v xml:space="preserve"> </v>
      </c>
      <c r="AU32" s="46" t="str">
        <f t="shared" si="42"/>
        <v xml:space="preserve"> </v>
      </c>
      <c r="AW32" s="46" t="str">
        <f t="shared" si="36"/>
        <v xml:space="preserve"> </v>
      </c>
      <c r="AX32" s="46" t="str">
        <f t="shared" si="44"/>
        <v xml:space="preserve"> </v>
      </c>
      <c r="AY32" s="10" t="str">
        <f t="shared" si="38"/>
        <v xml:space="preserve"> </v>
      </c>
      <c r="BA32" s="13" t="str">
        <f t="shared" si="39"/>
        <v xml:space="preserve"> </v>
      </c>
    </row>
    <row r="33" spans="1:53">
      <c r="A33" s="7" t="str">
        <f t="shared" si="73"/>
        <v/>
      </c>
      <c r="B33" s="7" t="str">
        <f t="shared" si="74"/>
        <v xml:space="preserve"> </v>
      </c>
      <c r="C33" s="5" t="str">
        <f t="shared" si="75"/>
        <v xml:space="preserve"> </v>
      </c>
      <c r="D33" s="5">
        <f t="shared" si="76"/>
        <v>3</v>
      </c>
      <c r="E33" s="7">
        <f t="shared" si="77"/>
        <v>5</v>
      </c>
      <c r="F33" s="7"/>
      <c r="G33" s="7" t="str">
        <f t="shared" si="78"/>
        <v xml:space="preserve"> </v>
      </c>
      <c r="H33" s="47" t="str">
        <f t="shared" si="79"/>
        <v/>
      </c>
      <c r="I33" s="45" t="str">
        <f t="shared" si="80"/>
        <v xml:space="preserve"> </v>
      </c>
      <c r="J33" s="47" t="str">
        <f t="shared" si="81"/>
        <v xml:space="preserve"> </v>
      </c>
      <c r="K33" s="44"/>
      <c r="L33" s="44"/>
      <c r="M33" s="44"/>
      <c r="N33" s="38" t="str">
        <f t="shared" si="82"/>
        <v xml:space="preserve"> </v>
      </c>
      <c r="O33" s="38" t="str">
        <f t="shared" si="83"/>
        <v xml:space="preserve"> </v>
      </c>
      <c r="P33" s="38" t="str">
        <f t="shared" si="84"/>
        <v xml:space="preserve"> </v>
      </c>
      <c r="Q33" s="38" t="str">
        <f t="shared" si="85"/>
        <v xml:space="preserve"> </v>
      </c>
      <c r="R33" s="37" t="str">
        <f t="shared" si="86"/>
        <v xml:space="preserve"> </v>
      </c>
      <c r="S33" s="38" t="str">
        <f t="shared" si="87"/>
        <v xml:space="preserve"> </v>
      </c>
      <c r="AN33" s="10" t="str">
        <f t="shared" si="71"/>
        <v xml:space="preserve"> </v>
      </c>
      <c r="AO33" s="10" t="str">
        <f t="shared" si="29"/>
        <v xml:space="preserve"> </v>
      </c>
      <c r="AP33" s="13" t="str">
        <f t="shared" si="30"/>
        <v/>
      </c>
      <c r="AQ33" s="16" t="str">
        <f t="shared" si="31"/>
        <v xml:space="preserve"> </v>
      </c>
      <c r="AR33" s="19" t="str">
        <f t="shared" si="32"/>
        <v xml:space="preserve"> </v>
      </c>
      <c r="AS33" s="13" t="str">
        <f>IF(ISBLANK(AM33)," ",VLOOKUP(AO33,[0]!id,5,FALSE))</f>
        <v xml:space="preserve"> </v>
      </c>
      <c r="AT33" s="13" t="str">
        <f t="shared" si="33"/>
        <v xml:space="preserve"> </v>
      </c>
      <c r="AU33" s="46" t="str">
        <f t="shared" si="42"/>
        <v xml:space="preserve"> </v>
      </c>
      <c r="AW33" s="46" t="str">
        <f t="shared" si="36"/>
        <v xml:space="preserve"> </v>
      </c>
      <c r="AX33" s="46" t="str">
        <f t="shared" si="44"/>
        <v xml:space="preserve"> </v>
      </c>
      <c r="AY33" s="10" t="str">
        <f t="shared" si="38"/>
        <v xml:space="preserve"> </v>
      </c>
      <c r="BA33" s="13" t="str">
        <f t="shared" si="39"/>
        <v xml:space="preserve"> </v>
      </c>
    </row>
    <row r="34" spans="1:53">
      <c r="A34" s="7" t="str">
        <f t="shared" si="73"/>
        <v/>
      </c>
      <c r="B34" s="7" t="str">
        <f t="shared" si="74"/>
        <v xml:space="preserve"> </v>
      </c>
      <c r="C34" s="5" t="str">
        <f t="shared" si="75"/>
        <v xml:space="preserve"> </v>
      </c>
      <c r="D34" s="5">
        <f t="shared" si="76"/>
        <v>3</v>
      </c>
      <c r="E34" s="7">
        <f t="shared" si="77"/>
        <v>6</v>
      </c>
      <c r="F34" s="7"/>
      <c r="G34" s="7" t="str">
        <f t="shared" si="78"/>
        <v xml:space="preserve"> </v>
      </c>
      <c r="H34" s="47" t="str">
        <f t="shared" si="79"/>
        <v/>
      </c>
      <c r="I34" s="45" t="str">
        <f t="shared" si="80"/>
        <v xml:space="preserve"> </v>
      </c>
      <c r="J34" s="47" t="str">
        <f t="shared" si="81"/>
        <v xml:space="preserve"> </v>
      </c>
      <c r="K34" s="44"/>
      <c r="L34" s="44"/>
      <c r="M34" s="44"/>
      <c r="N34" s="38" t="str">
        <f t="shared" si="82"/>
        <v xml:space="preserve"> </v>
      </c>
      <c r="O34" s="38" t="str">
        <f t="shared" si="83"/>
        <v xml:space="preserve"> </v>
      </c>
      <c r="P34" s="38" t="str">
        <f t="shared" si="84"/>
        <v xml:space="preserve"> </v>
      </c>
      <c r="Q34" s="38" t="str">
        <f t="shared" si="85"/>
        <v xml:space="preserve"> </v>
      </c>
      <c r="R34" s="37" t="str">
        <f t="shared" si="86"/>
        <v xml:space="preserve"> </v>
      </c>
      <c r="S34" s="38" t="str">
        <f t="shared" si="87"/>
        <v xml:space="preserve"> </v>
      </c>
      <c r="AN34" s="10" t="str">
        <f t="shared" si="71"/>
        <v xml:space="preserve"> </v>
      </c>
      <c r="AO34" s="10" t="str">
        <f t="shared" si="29"/>
        <v xml:space="preserve"> </v>
      </c>
      <c r="AP34" s="13" t="str">
        <f t="shared" si="30"/>
        <v/>
      </c>
      <c r="AQ34" s="16" t="str">
        <f t="shared" si="31"/>
        <v xml:space="preserve"> </v>
      </c>
      <c r="AR34" s="19" t="str">
        <f t="shared" si="32"/>
        <v xml:space="preserve"> </v>
      </c>
      <c r="AS34" s="13" t="str">
        <f>IF(ISBLANK(AM34)," ",VLOOKUP(AO34,[0]!id,5,FALSE))</f>
        <v xml:space="preserve"> </v>
      </c>
      <c r="AT34" s="13" t="str">
        <f t="shared" si="33"/>
        <v xml:space="preserve"> </v>
      </c>
      <c r="AU34" s="46" t="str">
        <f t="shared" si="42"/>
        <v xml:space="preserve"> </v>
      </c>
      <c r="AW34" s="46" t="str">
        <f t="shared" si="36"/>
        <v xml:space="preserve"> </v>
      </c>
      <c r="AX34" s="46" t="str">
        <f t="shared" si="44"/>
        <v xml:space="preserve"> </v>
      </c>
      <c r="AY34" s="10" t="str">
        <f t="shared" si="38"/>
        <v xml:space="preserve"> </v>
      </c>
      <c r="BA34" s="13" t="str">
        <f t="shared" si="39"/>
        <v xml:space="preserve"> </v>
      </c>
    </row>
    <row r="35" spans="1:53">
      <c r="AN35" s="10" t="str">
        <f t="shared" si="71"/>
        <v xml:space="preserve"> </v>
      </c>
      <c r="AO35" s="10" t="str">
        <f t="shared" si="29"/>
        <v xml:space="preserve"> </v>
      </c>
      <c r="AP35" s="13" t="str">
        <f t="shared" si="30"/>
        <v/>
      </c>
      <c r="AQ35" s="16" t="str">
        <f t="shared" si="31"/>
        <v xml:space="preserve"> </v>
      </c>
      <c r="AR35" s="19" t="str">
        <f t="shared" si="32"/>
        <v xml:space="preserve"> </v>
      </c>
      <c r="AS35" s="13" t="str">
        <f>IF(ISBLANK(AM35)," ",VLOOKUP(AO35,[0]!id,5,FALSE))</f>
        <v xml:space="preserve"> </v>
      </c>
      <c r="AT35" s="13" t="str">
        <f t="shared" si="33"/>
        <v xml:space="preserve"> </v>
      </c>
      <c r="AU35" s="46" t="str">
        <f t="shared" si="42"/>
        <v xml:space="preserve"> </v>
      </c>
      <c r="AW35" s="46" t="str">
        <f t="shared" si="36"/>
        <v xml:space="preserve"> </v>
      </c>
      <c r="AX35" s="46" t="str">
        <f t="shared" si="44"/>
        <v xml:space="preserve"> </v>
      </c>
      <c r="AY35" s="10" t="str">
        <f t="shared" si="38"/>
        <v xml:space="preserve"> </v>
      </c>
      <c r="BA35" s="13" t="str">
        <f>IF(ISBLANK(AM35)," ",VLOOKUP(AO35,[0]!id,7,FALSE))</f>
        <v xml:space="preserve"> </v>
      </c>
    </row>
    <row r="36" spans="1:53" ht="17.25" customHeight="1">
      <c r="A36" s="33">
        <v>4</v>
      </c>
      <c r="B36" s="33"/>
      <c r="C36" s="33"/>
      <c r="D36" s="33"/>
      <c r="E36" s="33"/>
      <c r="G36" s="36" t="s">
        <v>131</v>
      </c>
      <c r="H36" s="3" t="str">
        <f>IF(ISBLANK(A36)," ",CONCATENATE(G36," ",$E$4))</f>
        <v>=if(isblank(A36)," ",vlookup(A36,'60m fab M(2)'!beg,2,FALSE)) 8</v>
      </c>
      <c r="I36" s="10"/>
      <c r="AN36" s="10" t="str">
        <f t="shared" si="71"/>
        <v xml:space="preserve"> </v>
      </c>
      <c r="AO36" s="10" t="str">
        <f t="shared" si="29"/>
        <v xml:space="preserve"> </v>
      </c>
      <c r="AP36" s="13" t="str">
        <f t="shared" si="30"/>
        <v/>
      </c>
      <c r="AQ36" s="16" t="str">
        <f t="shared" si="31"/>
        <v xml:space="preserve"> </v>
      </c>
      <c r="AR36" s="19" t="str">
        <f t="shared" si="32"/>
        <v xml:space="preserve"> </v>
      </c>
      <c r="AS36" s="13" t="str">
        <f>IF(ISBLANK(AM36)," ",VLOOKUP(AO36,[0]!id,5,FALSE))</f>
        <v xml:space="preserve"> </v>
      </c>
      <c r="AT36" s="13" t="str">
        <f t="shared" si="33"/>
        <v xml:space="preserve"> </v>
      </c>
      <c r="AU36" s="46" t="str">
        <f t="shared" si="42"/>
        <v xml:space="preserve"> </v>
      </c>
      <c r="AW36" s="46" t="str">
        <f t="shared" si="36"/>
        <v xml:space="preserve"> </v>
      </c>
      <c r="AX36" s="46" t="str">
        <f t="shared" si="44"/>
        <v xml:space="preserve"> </v>
      </c>
      <c r="AY36" s="10" t="str">
        <f t="shared" si="38"/>
        <v xml:space="preserve"> </v>
      </c>
      <c r="BA36" s="13" t="str">
        <f>IF(ISBLANK(AM36)," ",VLOOKUP(AO36,[0]!id,7,FALSE))</f>
        <v xml:space="preserve"> </v>
      </c>
    </row>
    <row r="37" spans="1:53" ht="15.75" customHeight="1">
      <c r="A37" s="33"/>
      <c r="B37" s="33"/>
      <c r="C37" s="33"/>
      <c r="D37" s="33"/>
      <c r="E37" s="19" t="str">
        <f>$A$7</f>
        <v>Startas:</v>
      </c>
      <c r="F37" s="52" t="e">
        <f>IF(ISBLANK($A$1)," ",SUM(F27+$A$5))</f>
        <v>#NAME?</v>
      </c>
      <c r="I37" s="10"/>
      <c r="AN37" s="10" t="str">
        <f t="shared" si="71"/>
        <v xml:space="preserve"> </v>
      </c>
      <c r="AO37" s="10" t="str">
        <f t="shared" si="29"/>
        <v xml:space="preserve"> </v>
      </c>
      <c r="AP37" s="13" t="str">
        <f t="shared" si="30"/>
        <v/>
      </c>
      <c r="AQ37" s="16" t="str">
        <f t="shared" si="31"/>
        <v xml:space="preserve"> </v>
      </c>
      <c r="AR37" s="19" t="str">
        <f t="shared" si="32"/>
        <v xml:space="preserve"> </v>
      </c>
      <c r="AS37" s="13" t="str">
        <f>IF(ISBLANK(AM37)," ",VLOOKUP(AO37,[0]!id,5,FALSE))</f>
        <v xml:space="preserve"> </v>
      </c>
      <c r="AT37" s="13" t="str">
        <f t="shared" si="33"/>
        <v xml:space="preserve"> </v>
      </c>
      <c r="AU37" s="46" t="str">
        <f t="shared" si="42"/>
        <v xml:space="preserve"> </v>
      </c>
      <c r="AW37" s="46" t="str">
        <f t="shared" si="36"/>
        <v xml:space="preserve"> </v>
      </c>
      <c r="AX37" s="46" t="str">
        <f t="shared" si="44"/>
        <v xml:space="preserve"> </v>
      </c>
      <c r="AY37" s="10" t="str">
        <f t="shared" si="38"/>
        <v xml:space="preserve"> </v>
      </c>
      <c r="BA37" s="13" t="str">
        <f>IF(ISBLANK(AM37)," ",VLOOKUP(AO37,[0]!id,7,FALSE))</f>
        <v xml:space="preserve"> </v>
      </c>
    </row>
    <row r="38" spans="1:53" ht="15.75" customHeight="1">
      <c r="A38" s="35" t="str">
        <f t="shared" ref="A38:S38" si="88">A8</f>
        <v>Vieta</v>
      </c>
      <c r="B38" s="35" t="str">
        <f t="shared" si="88"/>
        <v>Vt viso</v>
      </c>
      <c r="C38" s="35" t="str">
        <f t="shared" si="88"/>
        <v>bėg/vt</v>
      </c>
      <c r="D38" s="35" t="str">
        <f t="shared" si="88"/>
        <v>beg</v>
      </c>
      <c r="E38" s="57" t="str">
        <f t="shared" si="88"/>
        <v>Takas</v>
      </c>
      <c r="F38" s="57" t="str">
        <f t="shared" si="88"/>
        <v>St Nr</v>
      </c>
      <c r="G38" s="35" t="str">
        <f t="shared" si="88"/>
        <v>ID</v>
      </c>
      <c r="H38" s="58" t="str">
        <f t="shared" si="88"/>
        <v>Dalyvis</v>
      </c>
      <c r="I38" s="43" t="str">
        <f t="shared" si="88"/>
        <v>Gim. data</v>
      </c>
      <c r="J38" s="58" t="str">
        <f t="shared" si="88"/>
        <v>Komanda</v>
      </c>
      <c r="K38" s="57" t="str">
        <f t="shared" si="88"/>
        <v>Rez</v>
      </c>
      <c r="L38" s="35" t="str">
        <f t="shared" si="88"/>
        <v>SB</v>
      </c>
      <c r="M38" s="35" t="str">
        <f t="shared" si="88"/>
        <v>PB</v>
      </c>
      <c r="N38" s="39">
        <f t="shared" si="88"/>
        <v>0</v>
      </c>
      <c r="O38" s="39">
        <f t="shared" si="88"/>
        <v>0</v>
      </c>
      <c r="P38" s="39">
        <f t="shared" si="88"/>
        <v>0</v>
      </c>
      <c r="Q38" s="39">
        <f t="shared" si="88"/>
        <v>0</v>
      </c>
      <c r="R38" s="35" t="str">
        <f t="shared" si="88"/>
        <v>SB/PB</v>
      </c>
      <c r="S38" s="35" t="str">
        <f t="shared" si="88"/>
        <v>fin</v>
      </c>
      <c r="AN38" s="10" t="str">
        <f t="shared" si="71"/>
        <v xml:space="preserve"> </v>
      </c>
      <c r="AO38" s="10" t="str">
        <f t="shared" si="29"/>
        <v xml:space="preserve"> </v>
      </c>
      <c r="AP38" s="13" t="str">
        <f t="shared" si="30"/>
        <v/>
      </c>
      <c r="AQ38" s="16" t="str">
        <f t="shared" si="31"/>
        <v xml:space="preserve"> </v>
      </c>
      <c r="AR38" s="19" t="str">
        <f t="shared" si="32"/>
        <v xml:space="preserve"> </v>
      </c>
      <c r="AS38" s="13" t="str">
        <f>IF(ISBLANK(AM38)," ",VLOOKUP(AO38,[0]!id,5,FALSE))</f>
        <v xml:space="preserve"> </v>
      </c>
      <c r="AT38" s="13" t="str">
        <f t="shared" si="33"/>
        <v xml:space="preserve"> </v>
      </c>
      <c r="AU38" s="46" t="str">
        <f t="shared" si="42"/>
        <v xml:space="preserve"> </v>
      </c>
      <c r="AW38" s="46" t="str">
        <f t="shared" si="36"/>
        <v xml:space="preserve"> </v>
      </c>
      <c r="AX38" s="46" t="str">
        <f t="shared" si="44"/>
        <v xml:space="preserve"> </v>
      </c>
      <c r="AY38" s="10" t="str">
        <f t="shared" si="38"/>
        <v xml:space="preserve"> </v>
      </c>
      <c r="BA38" s="13" t="str">
        <f>IF(ISBLANK(AM38)," ",VLOOKUP(AO38,[0]!id,7,FALSE))</f>
        <v xml:space="preserve"> </v>
      </c>
    </row>
    <row r="39" spans="1:53" ht="15.75" customHeight="1">
      <c r="A39" s="5" t="str">
        <f t="shared" ref="A39:A44" si="89">IF(ISBLANK(K39),"",RANK(K39,$K$39:$K$44,1))</f>
        <v/>
      </c>
      <c r="B39" s="5" t="str">
        <f t="shared" ref="B39:B44" si="90">IF(ISBLANK(K39)," ",RANK(K39,$K$9:$K$89,1))</f>
        <v xml:space="preserve"> </v>
      </c>
      <c r="C39" s="5" t="str">
        <f t="shared" ref="C39:C44" si="91">IF(ISBLANK(K39)," ",CONCATENATE(D39,"/",A39))</f>
        <v xml:space="preserve"> </v>
      </c>
      <c r="D39" s="5">
        <f t="shared" ref="D39:D44" si="92">$A$36</f>
        <v>4</v>
      </c>
      <c r="E39" s="5">
        <f t="shared" ref="E39:E44" si="93">E9</f>
        <v>1</v>
      </c>
      <c r="F39" s="5"/>
      <c r="G39" s="5" t="str">
        <f t="shared" ref="G39:G44" si="94">IF(ISBLANK(F39)," ",CONCATENATE($E$3,F39))</f>
        <v xml:space="preserve"> </v>
      </c>
      <c r="H39" s="47" t="str">
        <f t="shared" ref="H39:H44" si="95">IF(ISBLANK(F39),"",VLOOKUP(G39,id,2,FALSE))</f>
        <v/>
      </c>
      <c r="I39" s="45" t="str">
        <f t="shared" ref="I39:I44" si="96">IF(ISBLANK(F39)," ",VLOOKUP(G39,id,3,FALSE))</f>
        <v xml:space="preserve"> </v>
      </c>
      <c r="J39" s="47" t="str">
        <f t="shared" ref="J39:J44" si="97">IF(ISBLANK(F39)," ",VLOOKUP(G39,id,4,FALSE))</f>
        <v xml:space="preserve"> </v>
      </c>
      <c r="K39" s="38"/>
      <c r="L39" s="38"/>
      <c r="M39" s="38"/>
      <c r="N39" s="38" t="str">
        <f t="shared" ref="N39:N44" si="98">IF(ISBLANK(K39)," ",IF(K39=L39,"="," "))</f>
        <v xml:space="preserve"> </v>
      </c>
      <c r="O39" s="38" t="str">
        <f t="shared" ref="O39:O44" si="99">IF(ISBLANK(K39)," ",IF(K39&lt;=L39,"SB"," "))</f>
        <v xml:space="preserve"> </v>
      </c>
      <c r="P39" s="38" t="str">
        <f t="shared" ref="P39:P44" si="100">IF(ISBLANK(K39)," ",IF(K39=M39,"="," "))</f>
        <v xml:space="preserve"> </v>
      </c>
      <c r="Q39" s="38" t="str">
        <f t="shared" ref="Q39:Q44" si="101">IF(ISBLANK(K39)," ",IF(K39&lt;=M39,"PB"," "))</f>
        <v xml:space="preserve"> </v>
      </c>
      <c r="R39" s="37" t="str">
        <f t="shared" ref="R39:R44" si="102">IF(ISBLANK(K39)," ",CONCATENATE(N39,O39,P39,Q39))</f>
        <v xml:space="preserve"> </v>
      </c>
      <c r="S39" s="38" t="str">
        <f t="shared" ref="S39:S44" si="103">IF(B39&lt;=6,"Fin A",IF(B39&lt;13,"Fin B"," "))</f>
        <v xml:space="preserve"> </v>
      </c>
      <c r="AN39" s="10" t="str">
        <f t="shared" si="71"/>
        <v xml:space="preserve"> </v>
      </c>
      <c r="AO39" s="10" t="str">
        <f t="shared" si="29"/>
        <v xml:space="preserve"> </v>
      </c>
      <c r="AP39" s="13" t="str">
        <f t="shared" si="30"/>
        <v/>
      </c>
      <c r="AQ39" s="16" t="str">
        <f t="shared" si="31"/>
        <v xml:space="preserve"> </v>
      </c>
      <c r="AR39" s="19" t="str">
        <f t="shared" si="32"/>
        <v xml:space="preserve"> </v>
      </c>
      <c r="AS39" s="13" t="str">
        <f>IF(ISBLANK(AM39)," ",VLOOKUP(AO39,[0]!id,5,FALSE))</f>
        <v xml:space="preserve"> </v>
      </c>
      <c r="AT39" s="13" t="str">
        <f t="shared" si="33"/>
        <v xml:space="preserve"> </v>
      </c>
      <c r="AU39" s="46" t="str">
        <f t="shared" si="42"/>
        <v xml:space="preserve"> </v>
      </c>
      <c r="AW39" s="46" t="str">
        <f t="shared" si="36"/>
        <v xml:space="preserve"> </v>
      </c>
      <c r="AX39" s="46" t="str">
        <f t="shared" si="44"/>
        <v xml:space="preserve"> </v>
      </c>
      <c r="AY39" s="10" t="str">
        <f t="shared" si="38"/>
        <v xml:space="preserve"> </v>
      </c>
      <c r="BA39" s="13" t="str">
        <f>IF(ISBLANK(AM39)," ",VLOOKUP(AO39,[0]!id,7,FALSE))</f>
        <v xml:space="preserve"> </v>
      </c>
    </row>
    <row r="40" spans="1:53">
      <c r="A40" s="7" t="str">
        <f t="shared" si="89"/>
        <v/>
      </c>
      <c r="B40" s="7" t="str">
        <f t="shared" si="90"/>
        <v xml:space="preserve"> </v>
      </c>
      <c r="C40" s="5" t="str">
        <f t="shared" si="91"/>
        <v xml:space="preserve"> </v>
      </c>
      <c r="D40" s="5">
        <f t="shared" si="92"/>
        <v>4</v>
      </c>
      <c r="E40" s="7">
        <f t="shared" si="93"/>
        <v>2</v>
      </c>
      <c r="F40" s="7"/>
      <c r="G40" s="7" t="str">
        <f t="shared" si="94"/>
        <v xml:space="preserve"> </v>
      </c>
      <c r="H40" s="47" t="str">
        <f t="shared" si="95"/>
        <v/>
      </c>
      <c r="I40" s="45" t="str">
        <f t="shared" si="96"/>
        <v xml:space="preserve"> </v>
      </c>
      <c r="J40" s="47" t="str">
        <f t="shared" si="97"/>
        <v xml:space="preserve"> </v>
      </c>
      <c r="K40" s="44"/>
      <c r="L40" s="44"/>
      <c r="M40" s="44"/>
      <c r="N40" s="38" t="str">
        <f t="shared" si="98"/>
        <v xml:space="preserve"> </v>
      </c>
      <c r="O40" s="38" t="str">
        <f t="shared" si="99"/>
        <v xml:space="preserve"> </v>
      </c>
      <c r="P40" s="38" t="str">
        <f t="shared" si="100"/>
        <v xml:space="preserve"> </v>
      </c>
      <c r="Q40" s="38" t="str">
        <f t="shared" si="101"/>
        <v xml:space="preserve"> </v>
      </c>
      <c r="R40" s="37" t="str">
        <f t="shared" si="102"/>
        <v xml:space="preserve"> </v>
      </c>
      <c r="S40" s="38" t="str">
        <f t="shared" si="103"/>
        <v xml:space="preserve"> </v>
      </c>
      <c r="AN40" s="10" t="str">
        <f t="shared" si="71"/>
        <v xml:space="preserve"> </v>
      </c>
      <c r="AO40" s="10" t="str">
        <f t="shared" si="29"/>
        <v xml:space="preserve"> </v>
      </c>
      <c r="AP40" s="13" t="str">
        <f t="shared" si="30"/>
        <v/>
      </c>
      <c r="AQ40" s="16" t="str">
        <f t="shared" si="31"/>
        <v xml:space="preserve"> </v>
      </c>
      <c r="AR40" s="19" t="str">
        <f t="shared" si="32"/>
        <v xml:space="preserve"> </v>
      </c>
      <c r="AS40" s="13" t="str">
        <f>IF(ISBLANK(AM40)," ",VLOOKUP(AO40,[0]!id,5,FALSE))</f>
        <v xml:space="preserve"> </v>
      </c>
      <c r="AT40" s="13" t="str">
        <f t="shared" si="33"/>
        <v xml:space="preserve"> </v>
      </c>
      <c r="AU40" s="46" t="str">
        <f t="shared" si="42"/>
        <v xml:space="preserve"> </v>
      </c>
      <c r="AW40" s="46" t="str">
        <f t="shared" si="36"/>
        <v xml:space="preserve"> </v>
      </c>
      <c r="AX40" s="46" t="str">
        <f t="shared" si="44"/>
        <v xml:space="preserve"> </v>
      </c>
      <c r="AY40" s="10" t="str">
        <f t="shared" si="38"/>
        <v xml:space="preserve"> </v>
      </c>
      <c r="BA40" s="13" t="str">
        <f>IF(ISBLANK(AM40)," ",VLOOKUP(AO40,[0]!id,7,FALSE))</f>
        <v xml:space="preserve"> </v>
      </c>
    </row>
    <row r="41" spans="1:53">
      <c r="A41" s="7" t="str">
        <f t="shared" si="89"/>
        <v/>
      </c>
      <c r="B41" s="7" t="str">
        <f t="shared" si="90"/>
        <v xml:space="preserve"> </v>
      </c>
      <c r="C41" s="5" t="str">
        <f t="shared" si="91"/>
        <v xml:space="preserve"> </v>
      </c>
      <c r="D41" s="5">
        <f t="shared" si="92"/>
        <v>4</v>
      </c>
      <c r="E41" s="7">
        <f t="shared" si="93"/>
        <v>3</v>
      </c>
      <c r="F41" s="7"/>
      <c r="G41" s="7" t="str">
        <f t="shared" si="94"/>
        <v xml:space="preserve"> </v>
      </c>
      <c r="H41" s="47" t="str">
        <f t="shared" si="95"/>
        <v/>
      </c>
      <c r="I41" s="45" t="str">
        <f t="shared" si="96"/>
        <v xml:space="preserve"> </v>
      </c>
      <c r="J41" s="47" t="str">
        <f t="shared" si="97"/>
        <v xml:space="preserve"> </v>
      </c>
      <c r="K41" s="44"/>
      <c r="L41" s="44"/>
      <c r="M41" s="44"/>
      <c r="N41" s="38" t="str">
        <f t="shared" si="98"/>
        <v xml:space="preserve"> </v>
      </c>
      <c r="O41" s="38" t="str">
        <f t="shared" si="99"/>
        <v xml:space="preserve"> </v>
      </c>
      <c r="P41" s="38" t="str">
        <f t="shared" si="100"/>
        <v xml:space="preserve"> </v>
      </c>
      <c r="Q41" s="38" t="str">
        <f t="shared" si="101"/>
        <v xml:space="preserve"> </v>
      </c>
      <c r="R41" s="37" t="str">
        <f t="shared" si="102"/>
        <v xml:space="preserve"> </v>
      </c>
      <c r="S41" s="38" t="str">
        <f t="shared" si="103"/>
        <v xml:space="preserve"> </v>
      </c>
      <c r="AN41" s="10" t="str">
        <f t="shared" si="71"/>
        <v xml:space="preserve"> </v>
      </c>
      <c r="AO41" s="10" t="str">
        <f t="shared" ref="AO41:AO72" si="104">IF(ISBLANK(AM41)," ",CONCATENATE($E$3,AN41))</f>
        <v xml:space="preserve"> </v>
      </c>
      <c r="AP41" s="13" t="str">
        <f t="shared" ref="AP41:AP64" si="105">IF(ISBLANK(AM41),"",VLOOKUP(AO41,id,2,FALSE))</f>
        <v/>
      </c>
      <c r="AQ41" s="16" t="str">
        <f t="shared" ref="AQ41:AQ64" si="106">IF(ISBLANK(AM41)," ",VLOOKUP(AO41,id,3,FALSE))</f>
        <v xml:space="preserve"> </v>
      </c>
      <c r="AR41" s="19" t="str">
        <f t="shared" ref="AR41:AR64" si="107">IF(ISBLANK(AM41)," ",VLOOKUP(AO41,id,4,FALSE))</f>
        <v xml:space="preserve"> </v>
      </c>
      <c r="AS41" s="13" t="str">
        <f>IF(ISBLANK(AM41)," ",VLOOKUP(AO41,[0]!id,5,FALSE))</f>
        <v xml:space="preserve"> </v>
      </c>
      <c r="AT41" s="13" t="str">
        <f t="shared" ref="AT41:AT64" si="108">IF(ISBLANK(AM41)," ",VLOOKUP(AO41,id,6,FALSE))</f>
        <v xml:space="preserve"> </v>
      </c>
      <c r="AU41" s="46" t="str">
        <f t="shared" si="42"/>
        <v xml:space="preserve"> </v>
      </c>
      <c r="AW41" s="46" t="str">
        <f t="shared" ref="AW41:AW72" si="109">IF(ISBLANK(AM41)," ",MIN(AU41:AV41))</f>
        <v xml:space="preserve"> </v>
      </c>
      <c r="AX41" s="46" t="str">
        <f t="shared" si="44"/>
        <v xml:space="preserve"> </v>
      </c>
      <c r="AY41" s="10" t="str">
        <f t="shared" ref="AY41:AY72" si="110">IF(ISBLANK(AM41)," ",VLOOKUP(AW41,$BC$10:$BD$19,2,1))</f>
        <v xml:space="preserve"> </v>
      </c>
      <c r="BA41" s="13" t="str">
        <f>IF(ISBLANK(AM41)," ",VLOOKUP(AO41,[0]!id,7,FALSE))</f>
        <v xml:space="preserve"> </v>
      </c>
    </row>
    <row r="42" spans="1:53">
      <c r="A42" s="7" t="str">
        <f t="shared" si="89"/>
        <v/>
      </c>
      <c r="B42" s="7" t="str">
        <f t="shared" si="90"/>
        <v xml:space="preserve"> </v>
      </c>
      <c r="C42" s="5" t="str">
        <f t="shared" si="91"/>
        <v xml:space="preserve"> </v>
      </c>
      <c r="D42" s="5">
        <f t="shared" si="92"/>
        <v>4</v>
      </c>
      <c r="E42" s="7">
        <f t="shared" si="93"/>
        <v>4</v>
      </c>
      <c r="F42" s="7"/>
      <c r="G42" s="7" t="str">
        <f t="shared" si="94"/>
        <v xml:space="preserve"> </v>
      </c>
      <c r="H42" s="47" t="str">
        <f t="shared" si="95"/>
        <v/>
      </c>
      <c r="I42" s="45" t="str">
        <f t="shared" si="96"/>
        <v xml:space="preserve"> </v>
      </c>
      <c r="J42" s="47" t="str">
        <f t="shared" si="97"/>
        <v xml:space="preserve"> </v>
      </c>
      <c r="K42" s="44"/>
      <c r="L42" s="44"/>
      <c r="M42" s="44"/>
      <c r="N42" s="38" t="str">
        <f t="shared" si="98"/>
        <v xml:space="preserve"> </v>
      </c>
      <c r="O42" s="38" t="str">
        <f t="shared" si="99"/>
        <v xml:space="preserve"> </v>
      </c>
      <c r="P42" s="38" t="str">
        <f t="shared" si="100"/>
        <v xml:space="preserve"> </v>
      </c>
      <c r="Q42" s="38" t="str">
        <f t="shared" si="101"/>
        <v xml:space="preserve"> </v>
      </c>
      <c r="R42" s="37" t="str">
        <f t="shared" si="102"/>
        <v xml:space="preserve"> </v>
      </c>
      <c r="S42" s="38" t="str">
        <f t="shared" si="103"/>
        <v xml:space="preserve"> </v>
      </c>
      <c r="AN42" s="10" t="str">
        <f t="shared" si="71"/>
        <v xml:space="preserve"> </v>
      </c>
      <c r="AO42" s="10" t="str">
        <f t="shared" si="104"/>
        <v xml:space="preserve"> </v>
      </c>
      <c r="AP42" s="13" t="str">
        <f t="shared" si="105"/>
        <v/>
      </c>
      <c r="AQ42" s="16" t="str">
        <f t="shared" si="106"/>
        <v xml:space="preserve"> </v>
      </c>
      <c r="AR42" s="19" t="str">
        <f t="shared" si="107"/>
        <v xml:space="preserve"> </v>
      </c>
      <c r="AS42" s="13" t="str">
        <f>IF(ISBLANK(AM42)," ",VLOOKUP(AO42,[0]!id,5,FALSE))</f>
        <v xml:space="preserve"> </v>
      </c>
      <c r="AT42" s="13" t="str">
        <f t="shared" si="108"/>
        <v xml:space="preserve"> </v>
      </c>
      <c r="AU42" s="46" t="str">
        <f t="shared" si="42"/>
        <v xml:space="preserve"> </v>
      </c>
      <c r="AW42" s="46" t="str">
        <f t="shared" si="109"/>
        <v xml:space="preserve"> </v>
      </c>
      <c r="AX42" s="46" t="str">
        <f t="shared" si="44"/>
        <v xml:space="preserve"> </v>
      </c>
      <c r="AY42" s="10" t="str">
        <f t="shared" si="110"/>
        <v xml:space="preserve"> </v>
      </c>
      <c r="BA42" s="13" t="str">
        <f>IF(ISBLANK(AM42)," ",VLOOKUP(AO42,[0]!id,7,FALSE))</f>
        <v xml:space="preserve"> </v>
      </c>
    </row>
    <row r="43" spans="1:53">
      <c r="A43" s="7" t="str">
        <f t="shared" si="89"/>
        <v/>
      </c>
      <c r="B43" s="7" t="str">
        <f t="shared" si="90"/>
        <v xml:space="preserve"> </v>
      </c>
      <c r="C43" s="5" t="str">
        <f t="shared" si="91"/>
        <v xml:space="preserve"> </v>
      </c>
      <c r="D43" s="5">
        <f t="shared" si="92"/>
        <v>4</v>
      </c>
      <c r="E43" s="7">
        <f t="shared" si="93"/>
        <v>5</v>
      </c>
      <c r="F43" s="7"/>
      <c r="G43" s="7" t="str">
        <f t="shared" si="94"/>
        <v xml:space="preserve"> </v>
      </c>
      <c r="H43" s="47" t="str">
        <f t="shared" si="95"/>
        <v/>
      </c>
      <c r="I43" s="45" t="str">
        <f t="shared" si="96"/>
        <v xml:space="preserve"> </v>
      </c>
      <c r="J43" s="47" t="str">
        <f t="shared" si="97"/>
        <v xml:space="preserve"> </v>
      </c>
      <c r="K43" s="44"/>
      <c r="L43" s="44"/>
      <c r="M43" s="44"/>
      <c r="N43" s="38" t="str">
        <f t="shared" si="98"/>
        <v xml:space="preserve"> </v>
      </c>
      <c r="O43" s="38" t="str">
        <f t="shared" si="99"/>
        <v xml:space="preserve"> </v>
      </c>
      <c r="P43" s="38" t="str">
        <f t="shared" si="100"/>
        <v xml:space="preserve"> </v>
      </c>
      <c r="Q43" s="38" t="str">
        <f t="shared" si="101"/>
        <v xml:space="preserve"> </v>
      </c>
      <c r="R43" s="37" t="str">
        <f t="shared" si="102"/>
        <v xml:space="preserve"> </v>
      </c>
      <c r="S43" s="38" t="str">
        <f t="shared" si="103"/>
        <v xml:space="preserve"> </v>
      </c>
      <c r="AN43" s="10" t="str">
        <f t="shared" si="71"/>
        <v xml:space="preserve"> </v>
      </c>
      <c r="AO43" s="10" t="str">
        <f t="shared" si="104"/>
        <v xml:space="preserve"> </v>
      </c>
      <c r="AP43" s="13" t="str">
        <f t="shared" si="105"/>
        <v/>
      </c>
      <c r="AQ43" s="16" t="str">
        <f t="shared" si="106"/>
        <v xml:space="preserve"> </v>
      </c>
      <c r="AR43" s="19" t="str">
        <f t="shared" si="107"/>
        <v xml:space="preserve"> </v>
      </c>
      <c r="AS43" s="13" t="str">
        <f>IF(ISBLANK(AM43)," ",VLOOKUP(AO43,[0]!id,5,FALSE))</f>
        <v xml:space="preserve"> </v>
      </c>
      <c r="AT43" s="13" t="str">
        <f t="shared" si="108"/>
        <v xml:space="preserve"> </v>
      </c>
      <c r="AU43" s="46" t="str">
        <f t="shared" si="42"/>
        <v xml:space="preserve"> </v>
      </c>
      <c r="AW43" s="46" t="str">
        <f t="shared" si="109"/>
        <v xml:space="preserve"> </v>
      </c>
      <c r="AX43" s="46" t="str">
        <f t="shared" si="44"/>
        <v xml:space="preserve"> </v>
      </c>
      <c r="AY43" s="10" t="str">
        <f t="shared" si="110"/>
        <v xml:space="preserve"> </v>
      </c>
      <c r="BA43" s="13" t="str">
        <f>IF(ISBLANK(AM43)," ",VLOOKUP(AO43,[0]!id,7,FALSE))</f>
        <v xml:space="preserve"> </v>
      </c>
    </row>
    <row r="44" spans="1:53">
      <c r="A44" s="7" t="str">
        <f t="shared" si="89"/>
        <v/>
      </c>
      <c r="B44" s="7" t="str">
        <f t="shared" si="90"/>
        <v xml:space="preserve"> </v>
      </c>
      <c r="C44" s="5" t="str">
        <f t="shared" si="91"/>
        <v xml:space="preserve"> </v>
      </c>
      <c r="D44" s="5">
        <f t="shared" si="92"/>
        <v>4</v>
      </c>
      <c r="E44" s="7">
        <f t="shared" si="93"/>
        <v>6</v>
      </c>
      <c r="F44" s="7"/>
      <c r="G44" s="7" t="str">
        <f t="shared" si="94"/>
        <v xml:space="preserve"> </v>
      </c>
      <c r="H44" s="47" t="str">
        <f t="shared" si="95"/>
        <v/>
      </c>
      <c r="I44" s="45" t="str">
        <f t="shared" si="96"/>
        <v xml:space="preserve"> </v>
      </c>
      <c r="J44" s="47" t="str">
        <f t="shared" si="97"/>
        <v xml:space="preserve"> </v>
      </c>
      <c r="K44" s="44"/>
      <c r="L44" s="44"/>
      <c r="M44" s="44"/>
      <c r="N44" s="38" t="str">
        <f t="shared" si="98"/>
        <v xml:space="preserve"> </v>
      </c>
      <c r="O44" s="38" t="str">
        <f t="shared" si="99"/>
        <v xml:space="preserve"> </v>
      </c>
      <c r="P44" s="38" t="str">
        <f t="shared" si="100"/>
        <v xml:space="preserve"> </v>
      </c>
      <c r="Q44" s="38" t="str">
        <f t="shared" si="101"/>
        <v xml:space="preserve"> </v>
      </c>
      <c r="R44" s="37" t="str">
        <f t="shared" si="102"/>
        <v xml:space="preserve"> </v>
      </c>
      <c r="S44" s="38" t="str">
        <f t="shared" si="103"/>
        <v xml:space="preserve"> </v>
      </c>
      <c r="AN44" s="10" t="str">
        <f t="shared" si="71"/>
        <v xml:space="preserve"> </v>
      </c>
      <c r="AO44" s="10" t="str">
        <f t="shared" si="104"/>
        <v xml:space="preserve"> </v>
      </c>
      <c r="AP44" s="13" t="str">
        <f t="shared" si="105"/>
        <v/>
      </c>
      <c r="AQ44" s="16" t="str">
        <f t="shared" si="106"/>
        <v xml:space="preserve"> </v>
      </c>
      <c r="AR44" s="19" t="str">
        <f t="shared" si="107"/>
        <v xml:space="preserve"> </v>
      </c>
      <c r="AS44" s="13" t="str">
        <f>IF(ISBLANK(AM44)," ",VLOOKUP(AO44,[0]!id,5,FALSE))</f>
        <v xml:space="preserve"> </v>
      </c>
      <c r="AT44" s="13" t="str">
        <f t="shared" si="108"/>
        <v xml:space="preserve"> </v>
      </c>
      <c r="AU44" s="46" t="str">
        <f t="shared" si="42"/>
        <v xml:space="preserve"> </v>
      </c>
      <c r="AW44" s="46" t="str">
        <f t="shared" si="109"/>
        <v xml:space="preserve"> </v>
      </c>
      <c r="AX44" s="46" t="str">
        <f t="shared" si="44"/>
        <v xml:space="preserve"> </v>
      </c>
      <c r="AY44" s="10" t="str">
        <f t="shared" si="110"/>
        <v xml:space="preserve"> </v>
      </c>
      <c r="BA44" s="13" t="str">
        <f>IF(ISBLANK(AM44)," ",VLOOKUP(AO44,[0]!id,7,FALSE))</f>
        <v xml:space="preserve"> </v>
      </c>
    </row>
    <row r="45" spans="1:53">
      <c r="AN45" s="10" t="str">
        <f t="shared" si="71"/>
        <v xml:space="preserve"> </v>
      </c>
      <c r="AO45" s="10" t="str">
        <f t="shared" si="104"/>
        <v xml:space="preserve"> </v>
      </c>
      <c r="AP45" s="13" t="str">
        <f t="shared" si="105"/>
        <v/>
      </c>
      <c r="AQ45" s="16" t="str">
        <f t="shared" si="106"/>
        <v xml:space="preserve"> </v>
      </c>
      <c r="AR45" s="19" t="str">
        <f t="shared" si="107"/>
        <v xml:space="preserve"> </v>
      </c>
      <c r="AS45" s="13" t="str">
        <f>IF(ISBLANK(AM45)," ",VLOOKUP(AO45,[0]!id,5,FALSE))</f>
        <v xml:space="preserve"> </v>
      </c>
      <c r="AT45" s="13" t="str">
        <f t="shared" si="108"/>
        <v xml:space="preserve"> </v>
      </c>
      <c r="AU45" s="46" t="str">
        <f t="shared" si="42"/>
        <v xml:space="preserve"> </v>
      </c>
      <c r="AW45" s="46" t="str">
        <f t="shared" si="109"/>
        <v xml:space="preserve"> </v>
      </c>
      <c r="AX45" s="46" t="str">
        <f t="shared" si="44"/>
        <v xml:space="preserve"> </v>
      </c>
      <c r="AY45" s="10" t="str">
        <f t="shared" si="110"/>
        <v xml:space="preserve"> </v>
      </c>
      <c r="BA45" s="13" t="str">
        <f>IF(ISBLANK(AM45)," ",VLOOKUP(AO45,[0]!id,7,FALSE))</f>
        <v xml:space="preserve"> </v>
      </c>
    </row>
    <row r="46" spans="1:53" ht="18.75" customHeight="1">
      <c r="A46" s="33"/>
      <c r="B46" s="33"/>
      <c r="C46" s="33"/>
      <c r="D46" s="33"/>
      <c r="E46" s="3" t="str">
        <f>E1</f>
        <v>"Žemaitijos taurės" IV etapas</v>
      </c>
      <c r="F46" s="3"/>
      <c r="I46" s="10"/>
      <c r="AN46" s="10" t="str">
        <f t="shared" si="71"/>
        <v xml:space="preserve"> </v>
      </c>
      <c r="AO46" s="10" t="str">
        <f t="shared" si="104"/>
        <v xml:space="preserve"> </v>
      </c>
      <c r="AP46" s="13" t="str">
        <f t="shared" si="105"/>
        <v/>
      </c>
      <c r="AQ46" s="16" t="str">
        <f t="shared" si="106"/>
        <v xml:space="preserve"> </v>
      </c>
      <c r="AR46" s="19" t="str">
        <f t="shared" si="107"/>
        <v xml:space="preserve"> </v>
      </c>
      <c r="AS46" s="13" t="str">
        <f>IF(ISBLANK(AM46)," ",VLOOKUP(AO46,[0]!id,5,FALSE))</f>
        <v xml:space="preserve"> </v>
      </c>
      <c r="AT46" s="13" t="str">
        <f t="shared" si="108"/>
        <v xml:space="preserve"> </v>
      </c>
      <c r="AU46" s="46" t="str">
        <f t="shared" si="42"/>
        <v xml:space="preserve"> </v>
      </c>
      <c r="AW46" s="46" t="str">
        <f t="shared" si="109"/>
        <v xml:space="preserve"> </v>
      </c>
      <c r="AX46" s="46" t="str">
        <f t="shared" si="44"/>
        <v xml:space="preserve"> </v>
      </c>
      <c r="AY46" s="10" t="str">
        <f t="shared" si="110"/>
        <v xml:space="preserve"> </v>
      </c>
      <c r="BA46" s="13" t="str">
        <f>IF(ISBLANK(AM46)," ",VLOOKUP(AO46,[0]!id,7,FALSE))</f>
        <v xml:space="preserve"> </v>
      </c>
    </row>
    <row r="47" spans="1:53" ht="15.75">
      <c r="A47" s="33"/>
      <c r="B47" s="33"/>
      <c r="C47" s="33"/>
      <c r="D47" s="33"/>
      <c r="E47" s="359" t="e">
        <f>E2</f>
        <v>#NAME?</v>
      </c>
      <c r="F47" s="359"/>
      <c r="G47" s="359"/>
      <c r="H47" s="359"/>
      <c r="I47" s="60" t="str">
        <f>I2</f>
        <v>Klaipėda, Lengvosios atletikos maniežas</v>
      </c>
      <c r="J47" s="41"/>
      <c r="AN47" s="10" t="str">
        <f t="shared" si="71"/>
        <v xml:space="preserve"> </v>
      </c>
      <c r="AO47" s="10" t="str">
        <f t="shared" si="104"/>
        <v xml:space="preserve"> </v>
      </c>
      <c r="AP47" s="13" t="str">
        <f t="shared" si="105"/>
        <v/>
      </c>
      <c r="AQ47" s="16" t="str">
        <f t="shared" si="106"/>
        <v xml:space="preserve"> </v>
      </c>
      <c r="AR47" s="19" t="str">
        <f t="shared" si="107"/>
        <v xml:space="preserve"> </v>
      </c>
      <c r="AS47" s="13" t="str">
        <f>IF(ISBLANK(AM47)," ",VLOOKUP(AO47,[0]!id,5,FALSE))</f>
        <v xml:space="preserve"> </v>
      </c>
      <c r="AT47" s="13" t="str">
        <f t="shared" si="108"/>
        <v xml:space="preserve"> </v>
      </c>
      <c r="AU47" s="46" t="str">
        <f t="shared" ref="AU47:AU71" si="111">IF(ISBLANK(AM47)," ",VLOOKUP(AM47,rzsvfb,10,FALSE))</f>
        <v xml:space="preserve"> </v>
      </c>
      <c r="AW47" s="46" t="str">
        <f t="shared" si="109"/>
        <v xml:space="preserve"> </v>
      </c>
      <c r="AX47" s="46" t="str">
        <f t="shared" ref="AX47:AX66" si="112">IF(ISBLANK(AM47)," ",VLOOKUP(AM47,rzsvfb,17,FALSE))</f>
        <v xml:space="preserve"> </v>
      </c>
      <c r="AY47" s="10" t="str">
        <f t="shared" si="110"/>
        <v xml:space="preserve"> </v>
      </c>
      <c r="BA47" s="13" t="str">
        <f>IF(ISBLANK(AM47)," ",VLOOKUP(AO47,[0]!id,7,FALSE))</f>
        <v xml:space="preserve"> </v>
      </c>
    </row>
    <row r="48" spans="1:53">
      <c r="F48" s="53"/>
      <c r="G48" s="11"/>
      <c r="H48" s="11"/>
      <c r="I48" s="10"/>
      <c r="AN48" s="10" t="str">
        <f t="shared" si="71"/>
        <v xml:space="preserve"> </v>
      </c>
      <c r="AO48" s="10" t="str">
        <f t="shared" si="104"/>
        <v xml:space="preserve"> </v>
      </c>
      <c r="AP48" s="13" t="str">
        <f t="shared" si="105"/>
        <v/>
      </c>
      <c r="AQ48" s="16" t="str">
        <f t="shared" si="106"/>
        <v xml:space="preserve"> </v>
      </c>
      <c r="AR48" s="19" t="str">
        <f t="shared" si="107"/>
        <v xml:space="preserve"> </v>
      </c>
      <c r="AS48" s="13" t="str">
        <f>IF(ISBLANK(AM48)," ",VLOOKUP(AO48,[0]!id,5,FALSE))</f>
        <v xml:space="preserve"> </v>
      </c>
      <c r="AT48" s="13" t="str">
        <f t="shared" si="108"/>
        <v xml:space="preserve"> </v>
      </c>
      <c r="AU48" s="46" t="str">
        <f t="shared" si="111"/>
        <v xml:space="preserve"> </v>
      </c>
      <c r="AW48" s="46" t="str">
        <f t="shared" si="109"/>
        <v xml:space="preserve"> </v>
      </c>
      <c r="AX48" s="46" t="str">
        <f t="shared" si="112"/>
        <v xml:space="preserve"> </v>
      </c>
      <c r="AY48" s="10" t="str">
        <f t="shared" si="110"/>
        <v xml:space="preserve"> </v>
      </c>
      <c r="BA48" s="13" t="str">
        <f>IF(ISBLANK(AM48)," ",VLOOKUP(AO48,[0]!id,7,FALSE))</f>
        <v xml:space="preserve"> </v>
      </c>
    </row>
    <row r="49" spans="1:53" ht="18.75" customHeight="1">
      <c r="A49" s="33"/>
      <c r="B49" s="33"/>
      <c r="C49" s="33"/>
      <c r="D49" s="33"/>
      <c r="E49" s="33"/>
      <c r="H49" s="3" t="e">
        <f>H4</f>
        <v>#NAME?</v>
      </c>
      <c r="I49" s="10"/>
      <c r="AN49" s="10" t="str">
        <f t="shared" si="71"/>
        <v xml:space="preserve"> </v>
      </c>
      <c r="AO49" s="10" t="str">
        <f t="shared" si="104"/>
        <v xml:space="preserve"> </v>
      </c>
      <c r="AP49" s="13" t="str">
        <f t="shared" si="105"/>
        <v/>
      </c>
      <c r="AQ49" s="16" t="str">
        <f t="shared" si="106"/>
        <v xml:space="preserve"> </v>
      </c>
      <c r="AR49" s="19" t="str">
        <f t="shared" si="107"/>
        <v xml:space="preserve"> </v>
      </c>
      <c r="AS49" s="13" t="str">
        <f>IF(ISBLANK(AM49)," ",VLOOKUP(AO49,[0]!id,5,FALSE))</f>
        <v xml:space="preserve"> </v>
      </c>
      <c r="AT49" s="13" t="str">
        <f t="shared" si="108"/>
        <v xml:space="preserve"> </v>
      </c>
      <c r="AU49" s="46" t="str">
        <f t="shared" si="111"/>
        <v xml:space="preserve"> </v>
      </c>
      <c r="AW49" s="46" t="str">
        <f t="shared" si="109"/>
        <v xml:space="preserve"> </v>
      </c>
      <c r="AX49" s="46" t="str">
        <f t="shared" si="112"/>
        <v xml:space="preserve"> </v>
      </c>
      <c r="AY49" s="10" t="str">
        <f t="shared" si="110"/>
        <v xml:space="preserve"> </v>
      </c>
      <c r="BA49" s="13" t="str">
        <f>IF(ISBLANK(AM49)," ",VLOOKUP(AO49,[0]!id,7,FALSE))</f>
        <v xml:space="preserve"> </v>
      </c>
    </row>
    <row r="50" spans="1:53" ht="12" customHeight="1">
      <c r="G50" s="10" t="str">
        <f>CONCATENATE(A46," ",A47)</f>
        <v xml:space="preserve"> </v>
      </c>
      <c r="H50" s="3"/>
      <c r="I50" s="10"/>
      <c r="AN50" s="10" t="str">
        <f t="shared" si="71"/>
        <v xml:space="preserve"> </v>
      </c>
      <c r="AO50" s="10" t="str">
        <f t="shared" si="104"/>
        <v xml:space="preserve"> </v>
      </c>
      <c r="AP50" s="13" t="str">
        <f t="shared" si="105"/>
        <v/>
      </c>
      <c r="AQ50" s="16" t="str">
        <f t="shared" si="106"/>
        <v xml:space="preserve"> </v>
      </c>
      <c r="AR50" s="19" t="str">
        <f t="shared" si="107"/>
        <v xml:space="preserve"> </v>
      </c>
      <c r="AS50" s="13" t="str">
        <f>IF(ISBLANK(AM50)," ",VLOOKUP(AO50,[0]!id,5,FALSE))</f>
        <v xml:space="preserve"> </v>
      </c>
      <c r="AT50" s="13" t="str">
        <f t="shared" si="108"/>
        <v xml:space="preserve"> </v>
      </c>
      <c r="AU50" s="46" t="str">
        <f t="shared" si="111"/>
        <v xml:space="preserve"> </v>
      </c>
      <c r="AW50" s="46" t="str">
        <f t="shared" si="109"/>
        <v xml:space="preserve"> </v>
      </c>
      <c r="AX50" s="46" t="str">
        <f t="shared" si="112"/>
        <v xml:space="preserve"> </v>
      </c>
      <c r="AY50" s="10" t="str">
        <f t="shared" si="110"/>
        <v xml:space="preserve"> </v>
      </c>
      <c r="BA50" s="13" t="str">
        <f>IF(ISBLANK(AM50)," ",VLOOKUP(AO50,[0]!id,7,FALSE))</f>
        <v xml:space="preserve"> </v>
      </c>
    </row>
    <row r="51" spans="1:53" ht="17.25" customHeight="1">
      <c r="A51" s="33">
        <v>5</v>
      </c>
      <c r="B51" s="33"/>
      <c r="C51" s="33"/>
      <c r="D51" s="33"/>
      <c r="E51" s="33"/>
      <c r="G51" s="36" t="s">
        <v>132</v>
      </c>
      <c r="H51" s="3" t="str">
        <f>IF(ISBLANK(A51)," ",CONCATENATE(G51," ",$E$4))</f>
        <v>=if(isblank(A51)," ",vlookup(A51,'60m fab M(2)'!beg,2,FALSE)) 8</v>
      </c>
      <c r="I51" s="10"/>
      <c r="AN51" s="10" t="str">
        <f t="shared" si="71"/>
        <v xml:space="preserve"> </v>
      </c>
      <c r="AO51" s="10" t="str">
        <f t="shared" si="104"/>
        <v xml:space="preserve"> </v>
      </c>
      <c r="AP51" s="13" t="str">
        <f t="shared" si="105"/>
        <v/>
      </c>
      <c r="AQ51" s="16" t="str">
        <f t="shared" si="106"/>
        <v xml:space="preserve"> </v>
      </c>
      <c r="AR51" s="19" t="str">
        <f t="shared" si="107"/>
        <v xml:space="preserve"> </v>
      </c>
      <c r="AS51" s="13" t="str">
        <f>IF(ISBLANK(AM51)," ",VLOOKUP(AO51,[0]!id,5,FALSE))</f>
        <v xml:space="preserve"> </v>
      </c>
      <c r="AT51" s="13" t="str">
        <f t="shared" si="108"/>
        <v xml:space="preserve"> </v>
      </c>
      <c r="AU51" s="46" t="str">
        <f t="shared" si="111"/>
        <v xml:space="preserve"> </v>
      </c>
      <c r="AW51" s="46" t="str">
        <f t="shared" si="109"/>
        <v xml:space="preserve"> </v>
      </c>
      <c r="AX51" s="46" t="str">
        <f t="shared" si="112"/>
        <v xml:space="preserve"> </v>
      </c>
      <c r="AY51" s="10" t="str">
        <f t="shared" si="110"/>
        <v xml:space="preserve"> </v>
      </c>
      <c r="BA51" s="13" t="str">
        <f>IF(ISBLANK(AM51)," ",VLOOKUP(AO51,[0]!id,7,FALSE))</f>
        <v xml:space="preserve"> </v>
      </c>
    </row>
    <row r="52" spans="1:53" ht="15.75" customHeight="1">
      <c r="A52" s="33"/>
      <c r="B52" s="33"/>
      <c r="C52" s="33"/>
      <c r="D52" s="33"/>
      <c r="E52" s="19" t="str">
        <f>$A$7</f>
        <v>Startas:</v>
      </c>
      <c r="F52" s="52" t="e">
        <f>IF(ISBLANK($A$1)," ",SUM(F37+$A$5))</f>
        <v>#NAME?</v>
      </c>
      <c r="I52" s="10"/>
      <c r="AN52" s="10" t="str">
        <f t="shared" si="71"/>
        <v xml:space="preserve"> </v>
      </c>
      <c r="AO52" s="10" t="str">
        <f t="shared" si="104"/>
        <v xml:space="preserve"> </v>
      </c>
      <c r="AP52" s="13" t="str">
        <f t="shared" si="105"/>
        <v/>
      </c>
      <c r="AQ52" s="16" t="str">
        <f t="shared" si="106"/>
        <v xml:space="preserve"> </v>
      </c>
      <c r="AR52" s="19" t="str">
        <f t="shared" si="107"/>
        <v xml:space="preserve"> </v>
      </c>
      <c r="AS52" s="13" t="str">
        <f>IF(ISBLANK(AM52)," ",VLOOKUP(AO52,[0]!id,5,FALSE))</f>
        <v xml:space="preserve"> </v>
      </c>
      <c r="AT52" s="13" t="str">
        <f t="shared" si="108"/>
        <v xml:space="preserve"> </v>
      </c>
      <c r="AU52" s="46" t="str">
        <f t="shared" si="111"/>
        <v xml:space="preserve"> </v>
      </c>
      <c r="AW52" s="46" t="str">
        <f t="shared" si="109"/>
        <v xml:space="preserve"> </v>
      </c>
      <c r="AX52" s="46" t="str">
        <f t="shared" si="112"/>
        <v xml:space="preserve"> </v>
      </c>
      <c r="AY52" s="10" t="str">
        <f t="shared" si="110"/>
        <v xml:space="preserve"> </v>
      </c>
      <c r="BA52" s="13" t="str">
        <f>IF(ISBLANK(AM52)," ",VLOOKUP(AO52,[0]!id,7,FALSE))</f>
        <v xml:space="preserve"> </v>
      </c>
    </row>
    <row r="53" spans="1:53" ht="15.75" customHeight="1">
      <c r="A53" s="35" t="str">
        <f t="shared" ref="A53:S53" si="113">A8</f>
        <v>Vieta</v>
      </c>
      <c r="B53" s="35" t="str">
        <f t="shared" si="113"/>
        <v>Vt viso</v>
      </c>
      <c r="C53" s="35" t="str">
        <f t="shared" si="113"/>
        <v>bėg/vt</v>
      </c>
      <c r="D53" s="35" t="str">
        <f t="shared" si="113"/>
        <v>beg</v>
      </c>
      <c r="E53" s="57" t="str">
        <f t="shared" si="113"/>
        <v>Takas</v>
      </c>
      <c r="F53" s="57" t="str">
        <f t="shared" si="113"/>
        <v>St Nr</v>
      </c>
      <c r="G53" s="35" t="str">
        <f t="shared" si="113"/>
        <v>ID</v>
      </c>
      <c r="H53" s="58" t="str">
        <f t="shared" si="113"/>
        <v>Dalyvis</v>
      </c>
      <c r="I53" s="43" t="str">
        <f t="shared" si="113"/>
        <v>Gim. data</v>
      </c>
      <c r="J53" s="58" t="str">
        <f t="shared" si="113"/>
        <v>Komanda</v>
      </c>
      <c r="K53" s="57" t="str">
        <f t="shared" si="113"/>
        <v>Rez</v>
      </c>
      <c r="L53" s="35" t="str">
        <f t="shared" si="113"/>
        <v>SB</v>
      </c>
      <c r="M53" s="35" t="str">
        <f t="shared" si="113"/>
        <v>PB</v>
      </c>
      <c r="N53" s="39">
        <f t="shared" si="113"/>
        <v>0</v>
      </c>
      <c r="O53" s="39">
        <f t="shared" si="113"/>
        <v>0</v>
      </c>
      <c r="P53" s="39">
        <f t="shared" si="113"/>
        <v>0</v>
      </c>
      <c r="Q53" s="39">
        <f t="shared" si="113"/>
        <v>0</v>
      </c>
      <c r="R53" s="35" t="str">
        <f t="shared" si="113"/>
        <v>SB/PB</v>
      </c>
      <c r="S53" s="35" t="str">
        <f t="shared" si="113"/>
        <v>fin</v>
      </c>
      <c r="AN53" s="10" t="str">
        <f t="shared" si="71"/>
        <v xml:space="preserve"> </v>
      </c>
      <c r="AO53" s="10" t="str">
        <f t="shared" si="104"/>
        <v xml:space="preserve"> </v>
      </c>
      <c r="AP53" s="13" t="str">
        <f t="shared" si="105"/>
        <v/>
      </c>
      <c r="AQ53" s="16" t="str">
        <f t="shared" si="106"/>
        <v xml:space="preserve"> </v>
      </c>
      <c r="AR53" s="19" t="str">
        <f t="shared" si="107"/>
        <v xml:space="preserve"> </v>
      </c>
      <c r="AS53" s="13" t="str">
        <f>IF(ISBLANK(AM53)," ",VLOOKUP(AO53,[0]!id,5,FALSE))</f>
        <v xml:space="preserve"> </v>
      </c>
      <c r="AT53" s="13" t="str">
        <f t="shared" si="108"/>
        <v xml:space="preserve"> </v>
      </c>
      <c r="AU53" s="46" t="str">
        <f t="shared" si="111"/>
        <v xml:space="preserve"> </v>
      </c>
      <c r="AW53" s="46" t="str">
        <f t="shared" si="109"/>
        <v xml:space="preserve"> </v>
      </c>
      <c r="AX53" s="46" t="str">
        <f t="shared" si="112"/>
        <v xml:space="preserve"> </v>
      </c>
      <c r="AY53" s="10" t="str">
        <f t="shared" si="110"/>
        <v xml:space="preserve"> </v>
      </c>
      <c r="BA53" s="13" t="str">
        <f>IF(ISBLANK(AM53)," ",VLOOKUP(AO53,[0]!id,7,FALSE))</f>
        <v xml:space="preserve"> </v>
      </c>
    </row>
    <row r="54" spans="1:53" ht="15.75" customHeight="1">
      <c r="A54" s="5" t="str">
        <f t="shared" ref="A54:A59" si="114">IF(ISBLANK(K54),"",RANK(K54,$K$54:$K$59,1))</f>
        <v/>
      </c>
      <c r="B54" s="5" t="str">
        <f t="shared" ref="B54:B59" si="115">IF(ISBLANK(K54)," ",RANK(K54,$K$9:$K$89,1))</f>
        <v xml:space="preserve"> </v>
      </c>
      <c r="C54" s="5" t="str">
        <f t="shared" ref="C54:C59" si="116">IF(ISBLANK(K54)," ",CONCATENATE(D54,"/",A54))</f>
        <v xml:space="preserve"> </v>
      </c>
      <c r="D54" s="5">
        <f t="shared" ref="D54:D59" si="117">$A$51</f>
        <v>5</v>
      </c>
      <c r="E54" s="5">
        <f t="shared" ref="E54:E59" si="118">E9</f>
        <v>1</v>
      </c>
      <c r="F54" s="5"/>
      <c r="G54" s="5" t="str">
        <f t="shared" ref="G54:G59" si="119">IF(ISBLANK(F54)," ",CONCATENATE($E$3,F54))</f>
        <v xml:space="preserve"> </v>
      </c>
      <c r="H54" s="47" t="str">
        <f t="shared" ref="H54:H59" si="120">IF(ISBLANK(F54),"",VLOOKUP(G54,id,2,FALSE))</f>
        <v/>
      </c>
      <c r="I54" s="45" t="str">
        <f t="shared" ref="I54:I59" si="121">IF(ISBLANK(F54)," ",VLOOKUP(G54,id,3,FALSE))</f>
        <v xml:space="preserve"> </v>
      </c>
      <c r="J54" s="47" t="str">
        <f t="shared" ref="J54:J59" si="122">IF(ISBLANK(F54)," ",VLOOKUP(G54,id,4,FALSE))</f>
        <v xml:space="preserve"> </v>
      </c>
      <c r="K54" s="38"/>
      <c r="L54" s="38"/>
      <c r="M54" s="38"/>
      <c r="N54" s="38" t="str">
        <f t="shared" ref="N54:N59" si="123">IF(ISBLANK(K54)," ",IF(K54=L54,"="," "))</f>
        <v xml:space="preserve"> </v>
      </c>
      <c r="O54" s="38" t="str">
        <f t="shared" ref="O54:O59" si="124">IF(ISBLANK(K54)," ",IF(K54&lt;=L54,"SB"," "))</f>
        <v xml:space="preserve"> </v>
      </c>
      <c r="P54" s="38" t="str">
        <f t="shared" ref="P54:P59" si="125">IF(ISBLANK(K54)," ",IF(K54=M54,"="," "))</f>
        <v xml:space="preserve"> </v>
      </c>
      <c r="Q54" s="38" t="str">
        <f t="shared" ref="Q54:Q59" si="126">IF(ISBLANK(K54)," ",IF(K54&lt;=M54,"PB"," "))</f>
        <v xml:space="preserve"> </v>
      </c>
      <c r="R54" s="37" t="str">
        <f t="shared" ref="R54:R59" si="127">IF(ISBLANK(K54)," ",CONCATENATE(N54,O54,P54,Q54))</f>
        <v xml:space="preserve"> </v>
      </c>
      <c r="S54" s="38" t="str">
        <f t="shared" ref="S54:S59" si="128">IF(B54&lt;=6,"Fin A",IF(B54&lt;13,"Fin B"," "))</f>
        <v xml:space="preserve"> </v>
      </c>
      <c r="AN54" s="10" t="str">
        <f t="shared" si="71"/>
        <v xml:space="preserve"> </v>
      </c>
      <c r="AO54" s="10" t="str">
        <f t="shared" si="104"/>
        <v xml:space="preserve"> </v>
      </c>
      <c r="AP54" s="13" t="str">
        <f t="shared" si="105"/>
        <v/>
      </c>
      <c r="AQ54" s="16" t="str">
        <f t="shared" si="106"/>
        <v xml:space="preserve"> </v>
      </c>
      <c r="AR54" s="19" t="str">
        <f t="shared" si="107"/>
        <v xml:space="preserve"> </v>
      </c>
      <c r="AS54" s="13" t="str">
        <f>IF(ISBLANK(AM54)," ",VLOOKUP(AO54,[0]!id,5,FALSE))</f>
        <v xml:space="preserve"> </v>
      </c>
      <c r="AT54" s="13" t="str">
        <f t="shared" si="108"/>
        <v xml:space="preserve"> </v>
      </c>
      <c r="AU54" s="46" t="str">
        <f t="shared" si="111"/>
        <v xml:space="preserve"> </v>
      </c>
      <c r="AW54" s="46" t="str">
        <f t="shared" si="109"/>
        <v xml:space="preserve"> </v>
      </c>
      <c r="AX54" s="46" t="str">
        <f t="shared" si="112"/>
        <v xml:space="preserve"> </v>
      </c>
      <c r="AY54" s="10" t="str">
        <f t="shared" si="110"/>
        <v xml:space="preserve"> </v>
      </c>
      <c r="BA54" s="13" t="str">
        <f>IF(ISBLANK(AM54)," ",VLOOKUP(AO54,[0]!id,7,FALSE))</f>
        <v xml:space="preserve"> </v>
      </c>
    </row>
    <row r="55" spans="1:53">
      <c r="A55" s="7" t="str">
        <f t="shared" si="114"/>
        <v/>
      </c>
      <c r="B55" s="7" t="str">
        <f t="shared" si="115"/>
        <v xml:space="preserve"> </v>
      </c>
      <c r="C55" s="5" t="str">
        <f t="shared" si="116"/>
        <v xml:space="preserve"> </v>
      </c>
      <c r="D55" s="5">
        <f t="shared" si="117"/>
        <v>5</v>
      </c>
      <c r="E55" s="7">
        <f t="shared" si="118"/>
        <v>2</v>
      </c>
      <c r="F55" s="7"/>
      <c r="G55" s="7" t="str">
        <f t="shared" si="119"/>
        <v xml:space="preserve"> </v>
      </c>
      <c r="H55" s="47" t="str">
        <f t="shared" si="120"/>
        <v/>
      </c>
      <c r="I55" s="45" t="str">
        <f t="shared" si="121"/>
        <v xml:space="preserve"> </v>
      </c>
      <c r="J55" s="47" t="str">
        <f t="shared" si="122"/>
        <v xml:space="preserve"> </v>
      </c>
      <c r="K55" s="44"/>
      <c r="L55" s="44"/>
      <c r="M55" s="44"/>
      <c r="N55" s="38" t="str">
        <f t="shared" si="123"/>
        <v xml:space="preserve"> </v>
      </c>
      <c r="O55" s="38" t="str">
        <f t="shared" si="124"/>
        <v xml:space="preserve"> </v>
      </c>
      <c r="P55" s="38" t="str">
        <f t="shared" si="125"/>
        <v xml:space="preserve"> </v>
      </c>
      <c r="Q55" s="38" t="str">
        <f t="shared" si="126"/>
        <v xml:space="preserve"> </v>
      </c>
      <c r="R55" s="37" t="str">
        <f t="shared" si="127"/>
        <v xml:space="preserve"> </v>
      </c>
      <c r="S55" s="38" t="str">
        <f t="shared" si="128"/>
        <v xml:space="preserve"> </v>
      </c>
      <c r="AN55" s="10" t="str">
        <f t="shared" si="71"/>
        <v xml:space="preserve"> </v>
      </c>
      <c r="AO55" s="10" t="str">
        <f t="shared" si="104"/>
        <v xml:space="preserve"> </v>
      </c>
      <c r="AP55" s="13" t="str">
        <f t="shared" si="105"/>
        <v/>
      </c>
      <c r="AQ55" s="16" t="str">
        <f t="shared" si="106"/>
        <v xml:space="preserve"> </v>
      </c>
      <c r="AR55" s="19" t="str">
        <f t="shared" si="107"/>
        <v xml:space="preserve"> </v>
      </c>
      <c r="AS55" s="13" t="str">
        <f>IF(ISBLANK(AM55)," ",VLOOKUP(AO55,[0]!id,5,FALSE))</f>
        <v xml:space="preserve"> </v>
      </c>
      <c r="AT55" s="13" t="str">
        <f t="shared" si="108"/>
        <v xml:space="preserve"> </v>
      </c>
      <c r="AU55" s="46" t="str">
        <f t="shared" si="111"/>
        <v xml:space="preserve"> </v>
      </c>
      <c r="AW55" s="46" t="str">
        <f t="shared" si="109"/>
        <v xml:space="preserve"> </v>
      </c>
      <c r="AX55" s="46" t="str">
        <f t="shared" si="112"/>
        <v xml:space="preserve"> </v>
      </c>
      <c r="AY55" s="10" t="str">
        <f t="shared" si="110"/>
        <v xml:space="preserve"> </v>
      </c>
      <c r="BA55" s="13" t="str">
        <f>IF(ISBLANK(AM55)," ",VLOOKUP(AO55,[0]!id,7,FALSE))</f>
        <v xml:space="preserve"> </v>
      </c>
    </row>
    <row r="56" spans="1:53">
      <c r="A56" s="7" t="str">
        <f t="shared" si="114"/>
        <v/>
      </c>
      <c r="B56" s="7" t="str">
        <f t="shared" si="115"/>
        <v xml:space="preserve"> </v>
      </c>
      <c r="C56" s="5" t="str">
        <f t="shared" si="116"/>
        <v xml:space="preserve"> </v>
      </c>
      <c r="D56" s="5">
        <f t="shared" si="117"/>
        <v>5</v>
      </c>
      <c r="E56" s="7">
        <f t="shared" si="118"/>
        <v>3</v>
      </c>
      <c r="F56" s="7"/>
      <c r="G56" s="7" t="str">
        <f t="shared" si="119"/>
        <v xml:space="preserve"> </v>
      </c>
      <c r="H56" s="47" t="str">
        <f t="shared" si="120"/>
        <v/>
      </c>
      <c r="I56" s="45" t="str">
        <f t="shared" si="121"/>
        <v xml:space="preserve"> </v>
      </c>
      <c r="J56" s="47" t="str">
        <f t="shared" si="122"/>
        <v xml:space="preserve"> </v>
      </c>
      <c r="K56" s="44"/>
      <c r="L56" s="44"/>
      <c r="M56" s="44"/>
      <c r="N56" s="38" t="str">
        <f t="shared" si="123"/>
        <v xml:space="preserve"> </v>
      </c>
      <c r="O56" s="38" t="str">
        <f t="shared" si="124"/>
        <v xml:space="preserve"> </v>
      </c>
      <c r="P56" s="38" t="str">
        <f t="shared" si="125"/>
        <v xml:space="preserve"> </v>
      </c>
      <c r="Q56" s="38" t="str">
        <f t="shared" si="126"/>
        <v xml:space="preserve"> </v>
      </c>
      <c r="R56" s="37" t="str">
        <f t="shared" si="127"/>
        <v xml:space="preserve"> </v>
      </c>
      <c r="S56" s="38" t="str">
        <f t="shared" si="128"/>
        <v xml:space="preserve"> </v>
      </c>
      <c r="AN56" s="10" t="str">
        <f t="shared" si="71"/>
        <v xml:space="preserve"> </v>
      </c>
      <c r="AO56" s="10" t="str">
        <f t="shared" si="104"/>
        <v xml:space="preserve"> </v>
      </c>
      <c r="AP56" s="13" t="str">
        <f t="shared" si="105"/>
        <v/>
      </c>
      <c r="AQ56" s="16" t="str">
        <f t="shared" si="106"/>
        <v xml:space="preserve"> </v>
      </c>
      <c r="AR56" s="19" t="str">
        <f t="shared" si="107"/>
        <v xml:space="preserve"> </v>
      </c>
      <c r="AS56" s="13" t="str">
        <f>IF(ISBLANK(AM56)," ",VLOOKUP(AO56,[0]!id,5,FALSE))</f>
        <v xml:space="preserve"> </v>
      </c>
      <c r="AT56" s="13" t="str">
        <f t="shared" si="108"/>
        <v xml:space="preserve"> </v>
      </c>
      <c r="AU56" s="46" t="str">
        <f t="shared" si="111"/>
        <v xml:space="preserve"> </v>
      </c>
      <c r="AW56" s="46" t="str">
        <f t="shared" si="109"/>
        <v xml:space="preserve"> </v>
      </c>
      <c r="AX56" s="46" t="str">
        <f t="shared" si="112"/>
        <v xml:space="preserve"> </v>
      </c>
      <c r="AY56" s="10" t="str">
        <f t="shared" si="110"/>
        <v xml:space="preserve"> </v>
      </c>
      <c r="BA56" s="13" t="str">
        <f>IF(ISBLANK(AM56)," ",VLOOKUP(AO56,[0]!id,7,FALSE))</f>
        <v xml:space="preserve"> </v>
      </c>
    </row>
    <row r="57" spans="1:53">
      <c r="A57" s="7" t="str">
        <f t="shared" si="114"/>
        <v/>
      </c>
      <c r="B57" s="7" t="str">
        <f t="shared" si="115"/>
        <v xml:space="preserve"> </v>
      </c>
      <c r="C57" s="5" t="str">
        <f t="shared" si="116"/>
        <v xml:space="preserve"> </v>
      </c>
      <c r="D57" s="5">
        <f t="shared" si="117"/>
        <v>5</v>
      </c>
      <c r="E57" s="7">
        <f t="shared" si="118"/>
        <v>4</v>
      </c>
      <c r="F57" s="7"/>
      <c r="G57" s="7" t="str">
        <f t="shared" si="119"/>
        <v xml:space="preserve"> </v>
      </c>
      <c r="H57" s="47" t="str">
        <f t="shared" si="120"/>
        <v/>
      </c>
      <c r="I57" s="45" t="str">
        <f t="shared" si="121"/>
        <v xml:space="preserve"> </v>
      </c>
      <c r="J57" s="47" t="str">
        <f t="shared" si="122"/>
        <v xml:space="preserve"> </v>
      </c>
      <c r="K57" s="44"/>
      <c r="L57" s="44"/>
      <c r="M57" s="44"/>
      <c r="N57" s="38" t="str">
        <f t="shared" si="123"/>
        <v xml:space="preserve"> </v>
      </c>
      <c r="O57" s="38" t="str">
        <f t="shared" si="124"/>
        <v xml:space="preserve"> </v>
      </c>
      <c r="P57" s="38" t="str">
        <f t="shared" si="125"/>
        <v xml:space="preserve"> </v>
      </c>
      <c r="Q57" s="38" t="str">
        <f t="shared" si="126"/>
        <v xml:space="preserve"> </v>
      </c>
      <c r="R57" s="37" t="str">
        <f t="shared" si="127"/>
        <v xml:space="preserve"> </v>
      </c>
      <c r="S57" s="38" t="str">
        <f t="shared" si="128"/>
        <v xml:space="preserve"> </v>
      </c>
      <c r="AN57" s="10" t="str">
        <f t="shared" si="71"/>
        <v xml:space="preserve"> </v>
      </c>
      <c r="AO57" s="10" t="str">
        <f t="shared" si="104"/>
        <v xml:space="preserve"> </v>
      </c>
      <c r="AP57" s="13" t="str">
        <f t="shared" si="105"/>
        <v/>
      </c>
      <c r="AQ57" s="16" t="str">
        <f t="shared" si="106"/>
        <v xml:space="preserve"> </v>
      </c>
      <c r="AR57" s="19" t="str">
        <f t="shared" si="107"/>
        <v xml:space="preserve"> </v>
      </c>
      <c r="AS57" s="13" t="str">
        <f>IF(ISBLANK(AM57)," ",VLOOKUP(AO57,[0]!id,5,FALSE))</f>
        <v xml:space="preserve"> </v>
      </c>
      <c r="AT57" s="13" t="str">
        <f t="shared" si="108"/>
        <v xml:space="preserve"> </v>
      </c>
      <c r="AU57" s="46" t="str">
        <f t="shared" si="111"/>
        <v xml:space="preserve"> </v>
      </c>
      <c r="AW57" s="46" t="str">
        <f t="shared" si="109"/>
        <v xml:space="preserve"> </v>
      </c>
      <c r="AX57" s="46" t="str">
        <f t="shared" si="112"/>
        <v xml:space="preserve"> </v>
      </c>
      <c r="AY57" s="10" t="str">
        <f t="shared" si="110"/>
        <v xml:space="preserve"> </v>
      </c>
      <c r="BA57" s="13" t="str">
        <f>IF(ISBLANK(AM57)," ",VLOOKUP(AO57,[0]!id,7,FALSE))</f>
        <v xml:space="preserve"> </v>
      </c>
    </row>
    <row r="58" spans="1:53">
      <c r="A58" s="7" t="str">
        <f t="shared" si="114"/>
        <v/>
      </c>
      <c r="B58" s="7" t="str">
        <f t="shared" si="115"/>
        <v xml:space="preserve"> </v>
      </c>
      <c r="C58" s="5" t="str">
        <f t="shared" si="116"/>
        <v xml:space="preserve"> </v>
      </c>
      <c r="D58" s="5">
        <f t="shared" si="117"/>
        <v>5</v>
      </c>
      <c r="E58" s="7">
        <f t="shared" si="118"/>
        <v>5</v>
      </c>
      <c r="F58" s="7"/>
      <c r="G58" s="7" t="str">
        <f t="shared" si="119"/>
        <v xml:space="preserve"> </v>
      </c>
      <c r="H58" s="47" t="str">
        <f t="shared" si="120"/>
        <v/>
      </c>
      <c r="I58" s="45" t="str">
        <f t="shared" si="121"/>
        <v xml:space="preserve"> </v>
      </c>
      <c r="J58" s="47" t="str">
        <f t="shared" si="122"/>
        <v xml:space="preserve"> </v>
      </c>
      <c r="K58" s="44"/>
      <c r="L58" s="44"/>
      <c r="M58" s="44"/>
      <c r="N58" s="38" t="str">
        <f t="shared" si="123"/>
        <v xml:space="preserve"> </v>
      </c>
      <c r="O58" s="38" t="str">
        <f t="shared" si="124"/>
        <v xml:space="preserve"> </v>
      </c>
      <c r="P58" s="38" t="str">
        <f t="shared" si="125"/>
        <v xml:space="preserve"> </v>
      </c>
      <c r="Q58" s="38" t="str">
        <f t="shared" si="126"/>
        <v xml:space="preserve"> </v>
      </c>
      <c r="R58" s="37" t="str">
        <f t="shared" si="127"/>
        <v xml:space="preserve"> </v>
      </c>
      <c r="S58" s="38" t="str">
        <f t="shared" si="128"/>
        <v xml:space="preserve"> </v>
      </c>
      <c r="AN58" s="10" t="str">
        <f t="shared" si="71"/>
        <v xml:space="preserve"> </v>
      </c>
      <c r="AO58" s="10" t="str">
        <f t="shared" si="104"/>
        <v xml:space="preserve"> </v>
      </c>
      <c r="AP58" s="13" t="str">
        <f t="shared" si="105"/>
        <v/>
      </c>
      <c r="AQ58" s="16" t="str">
        <f t="shared" si="106"/>
        <v xml:space="preserve"> </v>
      </c>
      <c r="AR58" s="19" t="str">
        <f t="shared" si="107"/>
        <v xml:space="preserve"> </v>
      </c>
      <c r="AS58" s="13" t="str">
        <f>IF(ISBLANK(AM58)," ",VLOOKUP(AO58,[0]!id,5,FALSE))</f>
        <v xml:space="preserve"> </v>
      </c>
      <c r="AT58" s="13" t="str">
        <f t="shared" si="108"/>
        <v xml:space="preserve"> </v>
      </c>
      <c r="AU58" s="46" t="str">
        <f t="shared" si="111"/>
        <v xml:space="preserve"> </v>
      </c>
      <c r="AW58" s="46" t="str">
        <f t="shared" si="109"/>
        <v xml:space="preserve"> </v>
      </c>
      <c r="AX58" s="46" t="str">
        <f t="shared" si="112"/>
        <v xml:space="preserve"> </v>
      </c>
      <c r="AY58" s="10" t="str">
        <f t="shared" si="110"/>
        <v xml:space="preserve"> </v>
      </c>
      <c r="BA58" s="13" t="str">
        <f>IF(ISBLANK(AM58)," ",VLOOKUP(AO58,[0]!id,7,FALSE))</f>
        <v xml:space="preserve"> </v>
      </c>
    </row>
    <row r="59" spans="1:53">
      <c r="A59" s="7" t="str">
        <f t="shared" si="114"/>
        <v/>
      </c>
      <c r="B59" s="7" t="str">
        <f t="shared" si="115"/>
        <v xml:space="preserve"> </v>
      </c>
      <c r="C59" s="5" t="str">
        <f t="shared" si="116"/>
        <v xml:space="preserve"> </v>
      </c>
      <c r="D59" s="5">
        <f t="shared" si="117"/>
        <v>5</v>
      </c>
      <c r="E59" s="7">
        <f t="shared" si="118"/>
        <v>6</v>
      </c>
      <c r="F59" s="7"/>
      <c r="G59" s="7" t="str">
        <f t="shared" si="119"/>
        <v xml:space="preserve"> </v>
      </c>
      <c r="H59" s="47" t="str">
        <f t="shared" si="120"/>
        <v/>
      </c>
      <c r="I59" s="45" t="str">
        <f t="shared" si="121"/>
        <v xml:space="preserve"> </v>
      </c>
      <c r="J59" s="47" t="str">
        <f t="shared" si="122"/>
        <v xml:space="preserve"> </v>
      </c>
      <c r="K59" s="44"/>
      <c r="L59" s="44"/>
      <c r="M59" s="44"/>
      <c r="N59" s="38" t="str">
        <f t="shared" si="123"/>
        <v xml:space="preserve"> </v>
      </c>
      <c r="O59" s="38" t="str">
        <f t="shared" si="124"/>
        <v xml:space="preserve"> </v>
      </c>
      <c r="P59" s="38" t="str">
        <f t="shared" si="125"/>
        <v xml:space="preserve"> </v>
      </c>
      <c r="Q59" s="38" t="str">
        <f t="shared" si="126"/>
        <v xml:space="preserve"> </v>
      </c>
      <c r="R59" s="37" t="str">
        <f t="shared" si="127"/>
        <v xml:space="preserve"> </v>
      </c>
      <c r="S59" s="38" t="str">
        <f t="shared" si="128"/>
        <v xml:space="preserve"> </v>
      </c>
      <c r="AN59" s="10" t="str">
        <f t="shared" si="71"/>
        <v xml:space="preserve"> </v>
      </c>
      <c r="AO59" s="10" t="str">
        <f t="shared" si="104"/>
        <v xml:space="preserve"> </v>
      </c>
      <c r="AP59" s="13" t="str">
        <f t="shared" si="105"/>
        <v/>
      </c>
      <c r="AQ59" s="16" t="str">
        <f t="shared" si="106"/>
        <v xml:space="preserve"> </v>
      </c>
      <c r="AR59" s="19" t="str">
        <f t="shared" si="107"/>
        <v xml:space="preserve"> </v>
      </c>
      <c r="AS59" s="13" t="str">
        <f>IF(ISBLANK(AM59)," ",VLOOKUP(AO59,[0]!id,5,FALSE))</f>
        <v xml:space="preserve"> </v>
      </c>
      <c r="AT59" s="13" t="str">
        <f t="shared" si="108"/>
        <v xml:space="preserve"> </v>
      </c>
      <c r="AU59" s="46" t="str">
        <f t="shared" si="111"/>
        <v xml:space="preserve"> </v>
      </c>
      <c r="AW59" s="46" t="str">
        <f t="shared" si="109"/>
        <v xml:space="preserve"> </v>
      </c>
      <c r="AX59" s="46" t="str">
        <f t="shared" si="112"/>
        <v xml:space="preserve"> </v>
      </c>
      <c r="AY59" s="10" t="str">
        <f t="shared" si="110"/>
        <v xml:space="preserve"> </v>
      </c>
      <c r="BA59" s="13" t="str">
        <f>IF(ISBLANK(AM59)," ",VLOOKUP(AO59,[0]!id,7,FALSE))</f>
        <v xml:space="preserve"> </v>
      </c>
    </row>
    <row r="60" spans="1:53">
      <c r="AN60" s="10" t="str">
        <f t="shared" si="71"/>
        <v xml:space="preserve"> </v>
      </c>
      <c r="AO60" s="10" t="str">
        <f t="shared" si="104"/>
        <v xml:space="preserve"> </v>
      </c>
      <c r="AP60" s="13" t="str">
        <f t="shared" si="105"/>
        <v/>
      </c>
      <c r="AQ60" s="16" t="str">
        <f t="shared" si="106"/>
        <v xml:space="preserve"> </v>
      </c>
      <c r="AR60" s="19" t="str">
        <f t="shared" si="107"/>
        <v xml:space="preserve"> </v>
      </c>
      <c r="AS60" s="13" t="str">
        <f>IF(ISBLANK(AM60)," ",VLOOKUP(AO60,[0]!id,5,FALSE))</f>
        <v xml:space="preserve"> </v>
      </c>
      <c r="AT60" s="13" t="str">
        <f t="shared" si="108"/>
        <v xml:space="preserve"> </v>
      </c>
      <c r="AU60" s="46" t="str">
        <f t="shared" si="111"/>
        <v xml:space="preserve"> </v>
      </c>
      <c r="AW60" s="46" t="str">
        <f t="shared" si="109"/>
        <v xml:space="preserve"> </v>
      </c>
      <c r="AX60" s="46" t="str">
        <f t="shared" si="112"/>
        <v xml:space="preserve"> </v>
      </c>
      <c r="AY60" s="10" t="str">
        <f t="shared" si="110"/>
        <v xml:space="preserve"> </v>
      </c>
      <c r="BA60" s="13" t="str">
        <f>IF(ISBLANK(AM60)," ",VLOOKUP(AO60,[0]!id,7,FALSE))</f>
        <v xml:space="preserve"> </v>
      </c>
    </row>
    <row r="61" spans="1:53" ht="17.25" customHeight="1">
      <c r="A61" s="33">
        <v>6</v>
      </c>
      <c r="B61" s="33"/>
      <c r="C61" s="33"/>
      <c r="D61" s="33"/>
      <c r="E61" s="33"/>
      <c r="G61" s="36" t="s">
        <v>128</v>
      </c>
      <c r="H61" s="3" t="str">
        <f>IF(ISBLANK(A61)," ",CONCATENATE(G61," ",$E$4))</f>
        <v>=if(isblank(A61)," ",vlookup(A61,'60m fab M(2)'!beg,2,FALSE)) 8</v>
      </c>
      <c r="I61" s="10"/>
      <c r="AN61" s="10" t="str">
        <f t="shared" si="71"/>
        <v xml:space="preserve"> </v>
      </c>
      <c r="AO61" s="10" t="str">
        <f t="shared" si="104"/>
        <v xml:space="preserve"> </v>
      </c>
      <c r="AP61" s="13" t="str">
        <f t="shared" si="105"/>
        <v/>
      </c>
      <c r="AQ61" s="16" t="str">
        <f t="shared" si="106"/>
        <v xml:space="preserve"> </v>
      </c>
      <c r="AR61" s="19" t="str">
        <f t="shared" si="107"/>
        <v xml:space="preserve"> </v>
      </c>
      <c r="AS61" s="13" t="str">
        <f>IF(ISBLANK(AM61)," ",VLOOKUP(AO61,[0]!id,5,FALSE))</f>
        <v xml:space="preserve"> </v>
      </c>
      <c r="AT61" s="13" t="str">
        <f t="shared" si="108"/>
        <v xml:space="preserve"> </v>
      </c>
      <c r="AU61" s="46" t="str">
        <f t="shared" si="111"/>
        <v xml:space="preserve"> </v>
      </c>
      <c r="AW61" s="46" t="str">
        <f t="shared" si="109"/>
        <v xml:space="preserve"> </v>
      </c>
      <c r="AX61" s="46" t="str">
        <f t="shared" si="112"/>
        <v xml:space="preserve"> </v>
      </c>
      <c r="AY61" s="10" t="str">
        <f t="shared" si="110"/>
        <v xml:space="preserve"> </v>
      </c>
      <c r="BA61" s="13" t="str">
        <f>IF(ISBLANK(AM61)," ",VLOOKUP(AO61,[0]!id,7,FALSE))</f>
        <v xml:space="preserve"> </v>
      </c>
    </row>
    <row r="62" spans="1:53" ht="15.75" customHeight="1">
      <c r="A62" s="33"/>
      <c r="B62" s="33"/>
      <c r="C62" s="33"/>
      <c r="D62" s="33"/>
      <c r="E62" s="19" t="str">
        <f>$A$7</f>
        <v>Startas:</v>
      </c>
      <c r="F62" s="52" t="e">
        <f>IF(ISBLANK($A$1)," ",SUM(F52+$A$5))</f>
        <v>#NAME?</v>
      </c>
      <c r="I62" s="10"/>
      <c r="AN62" s="10" t="str">
        <f t="shared" si="71"/>
        <v xml:space="preserve"> </v>
      </c>
      <c r="AO62" s="10" t="str">
        <f t="shared" si="104"/>
        <v xml:space="preserve"> </v>
      </c>
      <c r="AP62" s="13" t="str">
        <f t="shared" si="105"/>
        <v/>
      </c>
      <c r="AQ62" s="16" t="str">
        <f t="shared" si="106"/>
        <v xml:space="preserve"> </v>
      </c>
      <c r="AR62" s="19" t="str">
        <f t="shared" si="107"/>
        <v xml:space="preserve"> </v>
      </c>
      <c r="AS62" s="13" t="str">
        <f>IF(ISBLANK(AM62)," ",VLOOKUP(AO62,[0]!id,5,FALSE))</f>
        <v xml:space="preserve"> </v>
      </c>
      <c r="AT62" s="13" t="str">
        <f t="shared" si="108"/>
        <v xml:space="preserve"> </v>
      </c>
      <c r="AU62" s="46" t="str">
        <f t="shared" si="111"/>
        <v xml:space="preserve"> </v>
      </c>
      <c r="AW62" s="46" t="str">
        <f t="shared" si="109"/>
        <v xml:space="preserve"> </v>
      </c>
      <c r="AX62" s="46" t="str">
        <f t="shared" si="112"/>
        <v xml:space="preserve"> </v>
      </c>
      <c r="AY62" s="10" t="str">
        <f t="shared" si="110"/>
        <v xml:space="preserve"> </v>
      </c>
      <c r="BA62" s="13" t="str">
        <f>IF(ISBLANK(AM62)," ",VLOOKUP(AO62,[0]!id,7,FALSE))</f>
        <v xml:space="preserve"> </v>
      </c>
    </row>
    <row r="63" spans="1:53" ht="15.75" customHeight="1">
      <c r="A63" s="35" t="str">
        <f t="shared" ref="A63:S63" si="129">A8</f>
        <v>Vieta</v>
      </c>
      <c r="B63" s="35" t="str">
        <f t="shared" si="129"/>
        <v>Vt viso</v>
      </c>
      <c r="C63" s="35" t="str">
        <f t="shared" si="129"/>
        <v>bėg/vt</v>
      </c>
      <c r="D63" s="35" t="str">
        <f t="shared" si="129"/>
        <v>beg</v>
      </c>
      <c r="E63" s="57" t="str">
        <f t="shared" si="129"/>
        <v>Takas</v>
      </c>
      <c r="F63" s="57" t="str">
        <f t="shared" si="129"/>
        <v>St Nr</v>
      </c>
      <c r="G63" s="35" t="str">
        <f t="shared" si="129"/>
        <v>ID</v>
      </c>
      <c r="H63" s="58" t="str">
        <f t="shared" si="129"/>
        <v>Dalyvis</v>
      </c>
      <c r="I63" s="43" t="str">
        <f t="shared" si="129"/>
        <v>Gim. data</v>
      </c>
      <c r="J63" s="58" t="str">
        <f t="shared" si="129"/>
        <v>Komanda</v>
      </c>
      <c r="K63" s="57" t="str">
        <f t="shared" si="129"/>
        <v>Rez</v>
      </c>
      <c r="L63" s="35" t="str">
        <f t="shared" si="129"/>
        <v>SB</v>
      </c>
      <c r="M63" s="35" t="str">
        <f t="shared" si="129"/>
        <v>PB</v>
      </c>
      <c r="N63" s="39">
        <f t="shared" si="129"/>
        <v>0</v>
      </c>
      <c r="O63" s="39">
        <f t="shared" si="129"/>
        <v>0</v>
      </c>
      <c r="P63" s="39">
        <f t="shared" si="129"/>
        <v>0</v>
      </c>
      <c r="Q63" s="39">
        <f t="shared" si="129"/>
        <v>0</v>
      </c>
      <c r="R63" s="35" t="str">
        <f t="shared" si="129"/>
        <v>SB/PB</v>
      </c>
      <c r="S63" s="35" t="str">
        <f t="shared" si="129"/>
        <v>fin</v>
      </c>
      <c r="AN63" s="10" t="str">
        <f t="shared" si="71"/>
        <v xml:space="preserve"> </v>
      </c>
      <c r="AO63" s="10" t="str">
        <f t="shared" si="104"/>
        <v xml:space="preserve"> </v>
      </c>
      <c r="AP63" s="13" t="str">
        <f t="shared" si="105"/>
        <v/>
      </c>
      <c r="AQ63" s="16" t="str">
        <f t="shared" si="106"/>
        <v xml:space="preserve"> </v>
      </c>
      <c r="AR63" s="19" t="str">
        <f t="shared" si="107"/>
        <v xml:space="preserve"> </v>
      </c>
      <c r="AS63" s="13" t="str">
        <f>IF(ISBLANK(AM63)," ",VLOOKUP(AO63,[0]!id,5,FALSE))</f>
        <v xml:space="preserve"> </v>
      </c>
      <c r="AT63" s="13" t="str">
        <f t="shared" si="108"/>
        <v xml:space="preserve"> </v>
      </c>
      <c r="AU63" s="46" t="str">
        <f t="shared" si="111"/>
        <v xml:space="preserve"> </v>
      </c>
      <c r="AW63" s="46" t="str">
        <f t="shared" si="109"/>
        <v xml:space="preserve"> </v>
      </c>
      <c r="AX63" s="46" t="str">
        <f t="shared" si="112"/>
        <v xml:space="preserve"> </v>
      </c>
      <c r="AY63" s="10" t="str">
        <f t="shared" si="110"/>
        <v xml:space="preserve"> </v>
      </c>
      <c r="BA63" s="13" t="str">
        <f>IF(ISBLANK(AM63)," ",VLOOKUP(AO63,[0]!id,7,FALSE))</f>
        <v xml:space="preserve"> </v>
      </c>
    </row>
    <row r="64" spans="1:53" ht="15.75" customHeight="1">
      <c r="A64" s="5" t="str">
        <f t="shared" ref="A64:A69" si="130">IF(ISBLANK(K64),"",RANK(K64,$K$65:$K$69,1))</f>
        <v/>
      </c>
      <c r="B64" s="5" t="str">
        <f t="shared" ref="B64:B69" si="131">IF(ISBLANK(K64)," ",RANK(K64,$K$9:$K$89,1))</f>
        <v xml:space="preserve"> </v>
      </c>
      <c r="C64" s="5" t="str">
        <f t="shared" ref="C64:C69" si="132">IF(ISBLANK(K64)," ",CONCATENATE(D64,"/",A64))</f>
        <v xml:space="preserve"> </v>
      </c>
      <c r="D64" s="5">
        <f t="shared" ref="D64:D69" si="133">$A$61</f>
        <v>6</v>
      </c>
      <c r="E64" s="5">
        <f t="shared" ref="E64:E69" si="134">E9</f>
        <v>1</v>
      </c>
      <c r="F64" s="5"/>
      <c r="G64" s="5" t="str">
        <f t="shared" ref="G64:G69" si="135">IF(ISBLANK(F64)," ",CONCATENATE($E$3,F64))</f>
        <v xml:space="preserve"> </v>
      </c>
      <c r="H64" s="47" t="str">
        <f t="shared" ref="H64:H69" si="136">IF(ISBLANK(F64),"",VLOOKUP(G64,id,2,FALSE))</f>
        <v/>
      </c>
      <c r="I64" s="45" t="str">
        <f t="shared" ref="I64:I69" si="137">IF(ISBLANK(F64)," ",VLOOKUP(G64,id,3,FALSE))</f>
        <v xml:space="preserve"> </v>
      </c>
      <c r="J64" s="47" t="str">
        <f t="shared" ref="J64:J69" si="138">IF(ISBLANK(F64)," ",VLOOKUP(G64,id,4,FALSE))</f>
        <v xml:space="preserve"> </v>
      </c>
      <c r="K64" s="38"/>
      <c r="L64" s="38"/>
      <c r="M64" s="38"/>
      <c r="N64" s="38" t="str">
        <f t="shared" ref="N64:N69" si="139">IF(ISBLANK(K64)," ",IF(K64=L64,"="," "))</f>
        <v xml:space="preserve"> </v>
      </c>
      <c r="O64" s="38" t="str">
        <f t="shared" ref="O64:O69" si="140">IF(ISBLANK(K64)," ",IF(K64&lt;=L64,"SB"," "))</f>
        <v xml:space="preserve"> </v>
      </c>
      <c r="P64" s="38" t="str">
        <f t="shared" ref="P64:P69" si="141">IF(ISBLANK(K64)," ",IF(K64=M64,"="," "))</f>
        <v xml:space="preserve"> </v>
      </c>
      <c r="Q64" s="38" t="str">
        <f t="shared" ref="Q64:Q69" si="142">IF(ISBLANK(K64)," ",IF(K64&lt;=M64,"PB"," "))</f>
        <v xml:space="preserve"> </v>
      </c>
      <c r="R64" s="37" t="str">
        <f t="shared" ref="R64:R69" si="143">IF(ISBLANK(K64)," ",CONCATENATE(N64,O64,P64,Q64))</f>
        <v xml:space="preserve"> </v>
      </c>
      <c r="S64" s="38" t="str">
        <f t="shared" ref="S64:S69" si="144">IF(B64&lt;=6,"Fin A",IF(B64&lt;13,"Fin B"," "))</f>
        <v xml:space="preserve"> </v>
      </c>
      <c r="AN64" s="10" t="str">
        <f t="shared" si="71"/>
        <v xml:space="preserve"> </v>
      </c>
      <c r="AO64" s="10" t="str">
        <f t="shared" si="104"/>
        <v xml:space="preserve"> </v>
      </c>
      <c r="AP64" s="13" t="str">
        <f t="shared" si="105"/>
        <v/>
      </c>
      <c r="AQ64" s="16" t="str">
        <f t="shared" si="106"/>
        <v xml:space="preserve"> </v>
      </c>
      <c r="AR64" s="19" t="str">
        <f t="shared" si="107"/>
        <v xml:space="preserve"> </v>
      </c>
      <c r="AS64" s="13" t="str">
        <f>IF(ISBLANK(AM64)," ",VLOOKUP(AO64,[0]!id,5,FALSE))</f>
        <v xml:space="preserve"> </v>
      </c>
      <c r="AT64" s="13" t="str">
        <f t="shared" si="108"/>
        <v xml:space="preserve"> </v>
      </c>
      <c r="AU64" s="46" t="str">
        <f t="shared" si="111"/>
        <v xml:space="preserve"> </v>
      </c>
      <c r="AW64" s="46" t="str">
        <f t="shared" si="109"/>
        <v xml:space="preserve"> </v>
      </c>
      <c r="AX64" s="46" t="str">
        <f t="shared" si="112"/>
        <v xml:space="preserve"> </v>
      </c>
      <c r="AY64" s="10" t="str">
        <f t="shared" si="110"/>
        <v xml:space="preserve"> </v>
      </c>
      <c r="BA64" s="13" t="str">
        <f>IF(ISBLANK(AM64)," ",VLOOKUP(AO64,[0]!id,7,FALSE))</f>
        <v xml:space="preserve"> </v>
      </c>
    </row>
    <row r="65" spans="1:53">
      <c r="A65" s="7" t="str">
        <f t="shared" si="130"/>
        <v/>
      </c>
      <c r="B65" s="7" t="str">
        <f t="shared" si="131"/>
        <v xml:space="preserve"> </v>
      </c>
      <c r="C65" s="5" t="str">
        <f t="shared" si="132"/>
        <v xml:space="preserve"> </v>
      </c>
      <c r="D65" s="5">
        <f t="shared" si="133"/>
        <v>6</v>
      </c>
      <c r="E65" s="7">
        <f t="shared" si="134"/>
        <v>2</v>
      </c>
      <c r="F65" s="7"/>
      <c r="G65" s="7" t="str">
        <f t="shared" si="135"/>
        <v xml:space="preserve"> </v>
      </c>
      <c r="H65" s="47" t="str">
        <f t="shared" si="136"/>
        <v/>
      </c>
      <c r="I65" s="45" t="str">
        <f t="shared" si="137"/>
        <v xml:space="preserve"> </v>
      </c>
      <c r="J65" s="47" t="str">
        <f t="shared" si="138"/>
        <v xml:space="preserve"> </v>
      </c>
      <c r="K65" s="44"/>
      <c r="L65" s="44"/>
      <c r="M65" s="44"/>
      <c r="N65" s="38" t="str">
        <f t="shared" si="139"/>
        <v xml:space="preserve"> </v>
      </c>
      <c r="O65" s="38" t="str">
        <f t="shared" si="140"/>
        <v xml:space="preserve"> </v>
      </c>
      <c r="P65" s="38" t="str">
        <f t="shared" si="141"/>
        <v xml:space="preserve"> </v>
      </c>
      <c r="Q65" s="38" t="str">
        <f t="shared" si="142"/>
        <v xml:space="preserve"> </v>
      </c>
      <c r="R65" s="37" t="str">
        <f t="shared" si="143"/>
        <v xml:space="preserve"> </v>
      </c>
      <c r="S65" s="38" t="str">
        <f t="shared" si="144"/>
        <v xml:space="preserve"> </v>
      </c>
      <c r="AN65" s="10" t="str">
        <f t="shared" si="71"/>
        <v xml:space="preserve"> </v>
      </c>
      <c r="AO65" s="10" t="str">
        <f t="shared" si="104"/>
        <v xml:space="preserve"> </v>
      </c>
      <c r="AP65" s="13" t="str">
        <f>IF(ISBLANK(AM65),"",VLOOKUP(AO65,[0]!id,2,FALSE))</f>
        <v/>
      </c>
      <c r="AQ65" s="16" t="str">
        <f>IF(ISBLANK(AM65)," ",VLOOKUP(AO65,[0]!id,3,FALSE))</f>
        <v xml:space="preserve"> </v>
      </c>
      <c r="AR65" s="19" t="str">
        <f>IF(ISBLANK(AM65)," ",VLOOKUP(AO65,[0]!id,4,FALSE))</f>
        <v xml:space="preserve"> </v>
      </c>
      <c r="AS65" s="13" t="str">
        <f>IF(ISBLANK(AM65)," ",VLOOKUP(AO65,[0]!id,5,FALSE))</f>
        <v xml:space="preserve"> </v>
      </c>
      <c r="AT65" s="13" t="str">
        <f>IF(ISBLANK(AM65)," ",VLOOKUP(AO65,[0]!id,6,FALSE))</f>
        <v xml:space="preserve"> </v>
      </c>
      <c r="AU65" s="46" t="str">
        <f t="shared" si="111"/>
        <v xml:space="preserve"> </v>
      </c>
      <c r="AW65" s="46" t="str">
        <f t="shared" si="109"/>
        <v xml:space="preserve"> </v>
      </c>
      <c r="AX65" s="46" t="str">
        <f t="shared" si="112"/>
        <v xml:space="preserve"> </v>
      </c>
      <c r="AY65" s="10" t="str">
        <f t="shared" si="110"/>
        <v xml:space="preserve"> </v>
      </c>
      <c r="BA65" s="13" t="str">
        <f>IF(ISBLANK(AM65)," ",VLOOKUP(AO65,[0]!id,7,FALSE))</f>
        <v xml:space="preserve"> </v>
      </c>
    </row>
    <row r="66" spans="1:53">
      <c r="A66" s="7" t="str">
        <f t="shared" si="130"/>
        <v/>
      </c>
      <c r="B66" s="7" t="str">
        <f t="shared" si="131"/>
        <v xml:space="preserve"> </v>
      </c>
      <c r="C66" s="5" t="str">
        <f t="shared" si="132"/>
        <v xml:space="preserve"> </v>
      </c>
      <c r="D66" s="5">
        <f t="shared" si="133"/>
        <v>6</v>
      </c>
      <c r="E66" s="7">
        <f t="shared" si="134"/>
        <v>3</v>
      </c>
      <c r="F66" s="7"/>
      <c r="G66" s="7" t="str">
        <f t="shared" si="135"/>
        <v xml:space="preserve"> </v>
      </c>
      <c r="H66" s="47" t="str">
        <f t="shared" si="136"/>
        <v/>
      </c>
      <c r="I66" s="45" t="str">
        <f t="shared" si="137"/>
        <v xml:space="preserve"> </v>
      </c>
      <c r="J66" s="47" t="str">
        <f t="shared" si="138"/>
        <v xml:space="preserve"> </v>
      </c>
      <c r="K66" s="44"/>
      <c r="L66" s="44"/>
      <c r="M66" s="44"/>
      <c r="N66" s="38" t="str">
        <f t="shared" si="139"/>
        <v xml:space="preserve"> </v>
      </c>
      <c r="O66" s="38" t="str">
        <f t="shared" si="140"/>
        <v xml:space="preserve"> </v>
      </c>
      <c r="P66" s="38" t="str">
        <f t="shared" si="141"/>
        <v xml:space="preserve"> </v>
      </c>
      <c r="Q66" s="38" t="str">
        <f t="shared" si="142"/>
        <v xml:space="preserve"> </v>
      </c>
      <c r="R66" s="37" t="str">
        <f t="shared" si="143"/>
        <v xml:space="preserve"> </v>
      </c>
      <c r="S66" s="38" t="str">
        <f t="shared" si="144"/>
        <v xml:space="preserve"> </v>
      </c>
      <c r="AN66" s="10" t="str">
        <f t="shared" si="71"/>
        <v xml:space="preserve"> </v>
      </c>
      <c r="AO66" s="10" t="str">
        <f t="shared" si="104"/>
        <v xml:space="preserve"> </v>
      </c>
      <c r="AP66" s="13" t="str">
        <f>IF(ISBLANK(AM66),"",VLOOKUP(AO66,[0]!id,2,FALSE))</f>
        <v/>
      </c>
      <c r="AQ66" s="16" t="str">
        <f>IF(ISBLANK(AM66)," ",VLOOKUP(AO66,[0]!id,3,FALSE))</f>
        <v xml:space="preserve"> </v>
      </c>
      <c r="AR66" s="19" t="str">
        <f>IF(ISBLANK(AM66)," ",VLOOKUP(AO66,[0]!id,4,FALSE))</f>
        <v xml:space="preserve"> </v>
      </c>
      <c r="AS66" s="13" t="str">
        <f>IF(ISBLANK(AM66)," ",VLOOKUP(AO66,[0]!id,5,FALSE))</f>
        <v xml:space="preserve"> </v>
      </c>
      <c r="AT66" s="13" t="str">
        <f>IF(ISBLANK(AM66)," ",VLOOKUP(AO66,[0]!id,6,FALSE))</f>
        <v xml:space="preserve"> </v>
      </c>
      <c r="AU66" s="46" t="str">
        <f t="shared" si="111"/>
        <v xml:space="preserve"> </v>
      </c>
      <c r="AW66" s="46" t="str">
        <f t="shared" si="109"/>
        <v xml:space="preserve"> </v>
      </c>
      <c r="AX66" s="46" t="str">
        <f t="shared" si="112"/>
        <v xml:space="preserve"> </v>
      </c>
      <c r="AY66" s="10" t="str">
        <f t="shared" si="110"/>
        <v xml:space="preserve"> </v>
      </c>
      <c r="BA66" s="13" t="str">
        <f>IF(ISBLANK(AM66)," ",VLOOKUP(AO66,[0]!id,7,FALSE))</f>
        <v xml:space="preserve"> </v>
      </c>
    </row>
    <row r="67" spans="1:53">
      <c r="A67" s="7" t="str">
        <f t="shared" si="130"/>
        <v/>
      </c>
      <c r="B67" s="7" t="str">
        <f t="shared" si="131"/>
        <v xml:space="preserve"> </v>
      </c>
      <c r="C67" s="5" t="str">
        <f t="shared" si="132"/>
        <v xml:space="preserve"> </v>
      </c>
      <c r="D67" s="5">
        <f t="shared" si="133"/>
        <v>6</v>
      </c>
      <c r="E67" s="7">
        <f t="shared" si="134"/>
        <v>4</v>
      </c>
      <c r="F67" s="7"/>
      <c r="G67" s="7" t="str">
        <f t="shared" si="135"/>
        <v xml:space="preserve"> </v>
      </c>
      <c r="H67" s="47" t="str">
        <f t="shared" si="136"/>
        <v/>
      </c>
      <c r="I67" s="45" t="str">
        <f t="shared" si="137"/>
        <v xml:space="preserve"> </v>
      </c>
      <c r="J67" s="47" t="str">
        <f t="shared" si="138"/>
        <v xml:space="preserve"> </v>
      </c>
      <c r="K67" s="44"/>
      <c r="L67" s="44"/>
      <c r="M67" s="44"/>
      <c r="N67" s="38" t="str">
        <f t="shared" si="139"/>
        <v xml:space="preserve"> </v>
      </c>
      <c r="O67" s="38" t="str">
        <f t="shared" si="140"/>
        <v xml:space="preserve"> </v>
      </c>
      <c r="P67" s="38" t="str">
        <f t="shared" si="141"/>
        <v xml:space="preserve"> </v>
      </c>
      <c r="Q67" s="38" t="str">
        <f t="shared" si="142"/>
        <v xml:space="preserve"> </v>
      </c>
      <c r="R67" s="37" t="str">
        <f t="shared" si="143"/>
        <v xml:space="preserve"> </v>
      </c>
      <c r="S67" s="38" t="str">
        <f t="shared" si="144"/>
        <v xml:space="preserve"> </v>
      </c>
      <c r="AN67" s="10" t="str">
        <f t="shared" si="71"/>
        <v xml:space="preserve"> </v>
      </c>
      <c r="AO67" s="10" t="str">
        <f t="shared" si="104"/>
        <v xml:space="preserve"> </v>
      </c>
      <c r="AP67" s="13" t="str">
        <f>IF(ISBLANK(AM67),"",VLOOKUP(AO67,[0]!id,2,FALSE))</f>
        <v/>
      </c>
      <c r="AQ67" s="16" t="str">
        <f>IF(ISBLANK(AM67)," ",VLOOKUP(AO67,[0]!id,3,FALSE))</f>
        <v xml:space="preserve"> </v>
      </c>
      <c r="AR67" s="19" t="str">
        <f>IF(ISBLANK(AM67)," ",VLOOKUP(AO67,[0]!id,4,FALSE))</f>
        <v xml:space="preserve"> </v>
      </c>
      <c r="AS67" s="13" t="str">
        <f>IF(ISBLANK(AM67)," ",VLOOKUP(AO67,[0]!id,5,FALSE))</f>
        <v xml:space="preserve"> </v>
      </c>
      <c r="AT67" s="13" t="str">
        <f>IF(ISBLANK(AM67)," ",VLOOKUP(AO67,[0]!id,6,FALSE))</f>
        <v xml:space="preserve"> </v>
      </c>
      <c r="AU67" s="46" t="str">
        <f t="shared" si="111"/>
        <v xml:space="preserve"> </v>
      </c>
      <c r="AW67" s="46" t="str">
        <f t="shared" si="109"/>
        <v xml:space="preserve"> </v>
      </c>
      <c r="AX67" s="46" t="str">
        <f>IF(ISBLANK(AM67)," ",VLOOKUP(AM67,'60m fab V'!rzsmfb,17,FALSE))</f>
        <v xml:space="preserve"> </v>
      </c>
      <c r="AY67" s="10" t="str">
        <f t="shared" si="110"/>
        <v xml:space="preserve"> </v>
      </c>
      <c r="BA67" s="13" t="str">
        <f>IF(ISBLANK(AM67)," ",VLOOKUP(AO67,[0]!id,7,FALSE))</f>
        <v xml:space="preserve"> </v>
      </c>
    </row>
    <row r="68" spans="1:53">
      <c r="A68" s="7" t="str">
        <f t="shared" si="130"/>
        <v/>
      </c>
      <c r="B68" s="7" t="str">
        <f t="shared" si="131"/>
        <v xml:space="preserve"> </v>
      </c>
      <c r="C68" s="5" t="str">
        <f t="shared" si="132"/>
        <v xml:space="preserve"> </v>
      </c>
      <c r="D68" s="5">
        <f t="shared" si="133"/>
        <v>6</v>
      </c>
      <c r="E68" s="7">
        <f t="shared" si="134"/>
        <v>5</v>
      </c>
      <c r="F68" s="7"/>
      <c r="G68" s="7" t="str">
        <f t="shared" si="135"/>
        <v xml:space="preserve"> </v>
      </c>
      <c r="H68" s="47" t="str">
        <f t="shared" si="136"/>
        <v/>
      </c>
      <c r="I68" s="45" t="str">
        <f t="shared" si="137"/>
        <v xml:space="preserve"> </v>
      </c>
      <c r="J68" s="47" t="str">
        <f t="shared" si="138"/>
        <v xml:space="preserve"> </v>
      </c>
      <c r="K68" s="44"/>
      <c r="L68" s="44"/>
      <c r="M68" s="44"/>
      <c r="N68" s="38" t="str">
        <f t="shared" si="139"/>
        <v xml:space="preserve"> </v>
      </c>
      <c r="O68" s="38" t="str">
        <f t="shared" si="140"/>
        <v xml:space="preserve"> </v>
      </c>
      <c r="P68" s="38" t="str">
        <f t="shared" si="141"/>
        <v xml:space="preserve"> </v>
      </c>
      <c r="Q68" s="38" t="str">
        <f t="shared" si="142"/>
        <v xml:space="preserve"> </v>
      </c>
      <c r="R68" s="37" t="str">
        <f t="shared" si="143"/>
        <v xml:space="preserve"> </v>
      </c>
      <c r="S68" s="38" t="str">
        <f t="shared" si="144"/>
        <v xml:space="preserve"> </v>
      </c>
      <c r="AN68" s="10" t="str">
        <f t="shared" si="71"/>
        <v xml:space="preserve"> </v>
      </c>
      <c r="AO68" s="10" t="str">
        <f t="shared" si="104"/>
        <v xml:space="preserve"> </v>
      </c>
      <c r="AP68" s="13" t="str">
        <f>IF(ISBLANK(AM68),"",VLOOKUP(AO68,[0]!id,2,FALSE))</f>
        <v/>
      </c>
      <c r="AQ68" s="16" t="str">
        <f>IF(ISBLANK(AM68)," ",VLOOKUP(AO68,[0]!id,3,FALSE))</f>
        <v xml:space="preserve"> </v>
      </c>
      <c r="AR68" s="19" t="str">
        <f>IF(ISBLANK(AM68)," ",VLOOKUP(AO68,[0]!id,4,FALSE))</f>
        <v xml:space="preserve"> </v>
      </c>
      <c r="AS68" s="13" t="str">
        <f>IF(ISBLANK(AM68)," ",VLOOKUP(AO68,[0]!id,5,FALSE))</f>
        <v xml:space="preserve"> </v>
      </c>
      <c r="AT68" s="13" t="str">
        <f>IF(ISBLANK(AM68)," ",VLOOKUP(AO68,[0]!id,6,FALSE))</f>
        <v xml:space="preserve"> </v>
      </c>
      <c r="AU68" s="46" t="str">
        <f t="shared" si="111"/>
        <v xml:space="preserve"> </v>
      </c>
      <c r="AW68" s="46" t="str">
        <f t="shared" si="109"/>
        <v xml:space="preserve"> </v>
      </c>
      <c r="AX68" s="46" t="str">
        <f>IF(ISBLANK(AM68)," ",VLOOKUP(AM68,'60m fab V'!rzsmfb,17,FALSE))</f>
        <v xml:space="preserve"> </v>
      </c>
      <c r="AY68" s="10" t="str">
        <f t="shared" si="110"/>
        <v xml:space="preserve"> </v>
      </c>
      <c r="BA68" s="13" t="str">
        <f>IF(ISBLANK(AM68)," ",VLOOKUP(AO68,[0]!id,7,FALSE))</f>
        <v xml:space="preserve"> </v>
      </c>
    </row>
    <row r="69" spans="1:53">
      <c r="A69" s="7" t="str">
        <f t="shared" si="130"/>
        <v/>
      </c>
      <c r="B69" s="7" t="str">
        <f t="shared" si="131"/>
        <v xml:space="preserve"> </v>
      </c>
      <c r="C69" s="5" t="str">
        <f t="shared" si="132"/>
        <v xml:space="preserve"> </v>
      </c>
      <c r="D69" s="5">
        <f t="shared" si="133"/>
        <v>6</v>
      </c>
      <c r="E69" s="7">
        <f t="shared" si="134"/>
        <v>6</v>
      </c>
      <c r="F69" s="7"/>
      <c r="G69" s="7" t="str">
        <f t="shared" si="135"/>
        <v xml:space="preserve"> </v>
      </c>
      <c r="H69" s="47" t="str">
        <f t="shared" si="136"/>
        <v/>
      </c>
      <c r="I69" s="45" t="str">
        <f t="shared" si="137"/>
        <v xml:space="preserve"> </v>
      </c>
      <c r="J69" s="47" t="str">
        <f t="shared" si="138"/>
        <v xml:space="preserve"> </v>
      </c>
      <c r="K69" s="44"/>
      <c r="L69" s="44"/>
      <c r="M69" s="44"/>
      <c r="N69" s="38" t="str">
        <f t="shared" si="139"/>
        <v xml:space="preserve"> </v>
      </c>
      <c r="O69" s="38" t="str">
        <f t="shared" si="140"/>
        <v xml:space="preserve"> </v>
      </c>
      <c r="P69" s="38" t="str">
        <f t="shared" si="141"/>
        <v xml:space="preserve"> </v>
      </c>
      <c r="Q69" s="38" t="str">
        <f t="shared" si="142"/>
        <v xml:space="preserve"> </v>
      </c>
      <c r="R69" s="37" t="str">
        <f t="shared" si="143"/>
        <v xml:space="preserve"> </v>
      </c>
      <c r="S69" s="38" t="str">
        <f t="shared" si="144"/>
        <v xml:space="preserve"> </v>
      </c>
      <c r="AN69" s="10" t="str">
        <f>IF(ISBLANK(AM69)," ",VLOOKUP(AM69,'60m fab V'!rzsmfb,5,FALSE))</f>
        <v xml:space="preserve"> </v>
      </c>
      <c r="AO69" s="10" t="str">
        <f t="shared" si="104"/>
        <v xml:space="preserve"> </v>
      </c>
      <c r="AP69" s="13" t="str">
        <f>IF(ISBLANK(AM69),"",VLOOKUP(AO69,[0]!id,2,FALSE))</f>
        <v/>
      </c>
      <c r="AQ69" s="16" t="str">
        <f>IF(ISBLANK(AM69)," ",VLOOKUP(AO69,[0]!id,3,FALSE))</f>
        <v xml:space="preserve"> </v>
      </c>
      <c r="AR69" s="19" t="str">
        <f>IF(ISBLANK(AM69)," ",VLOOKUP(AO69,[0]!id,4,FALSE))</f>
        <v xml:space="preserve"> </v>
      </c>
      <c r="AS69" s="13" t="str">
        <f>IF(ISBLANK(AM69)," ",VLOOKUP(AO69,[0]!id,5,FALSE))</f>
        <v xml:space="preserve"> </v>
      </c>
      <c r="AT69" s="13" t="str">
        <f>IF(ISBLANK(AM69)," ",VLOOKUP(AO69,[0]!id,6,FALSE))</f>
        <v xml:space="preserve"> </v>
      </c>
      <c r="AU69" s="46" t="str">
        <f t="shared" si="111"/>
        <v xml:space="preserve"> </v>
      </c>
      <c r="AW69" s="46" t="str">
        <f t="shared" si="109"/>
        <v xml:space="preserve"> </v>
      </c>
      <c r="AX69" s="46" t="str">
        <f>IF(ISBLANK(AM69)," ",VLOOKUP(AM69,'60m fab V'!rzsmfb,17,FALSE))</f>
        <v xml:space="preserve"> </v>
      </c>
      <c r="AY69" s="10" t="str">
        <f t="shared" si="110"/>
        <v xml:space="preserve"> </v>
      </c>
      <c r="BA69" s="13" t="str">
        <f>IF(ISBLANK(AM69)," ",VLOOKUP(AO69,[0]!id,7,FALSE))</f>
        <v xml:space="preserve"> </v>
      </c>
    </row>
    <row r="70" spans="1:53">
      <c r="AN70" s="10" t="str">
        <f>IF(ISBLANK(AM70)," ",VLOOKUP(AM70,'60m fab V'!rzsmfb,5,FALSE))</f>
        <v xml:space="preserve"> </v>
      </c>
      <c r="AO70" s="10" t="str">
        <f t="shared" si="104"/>
        <v xml:space="preserve"> </v>
      </c>
      <c r="AP70" s="13" t="str">
        <f>IF(ISBLANK(AM70),"",VLOOKUP(AO70,[0]!id,2,FALSE))</f>
        <v/>
      </c>
      <c r="AQ70" s="16" t="str">
        <f>IF(ISBLANK(AM70)," ",VLOOKUP(AO70,[0]!id,3,FALSE))</f>
        <v xml:space="preserve"> </v>
      </c>
      <c r="AR70" s="19" t="str">
        <f>IF(ISBLANK(AM70)," ",VLOOKUP(AO70,[0]!id,4,FALSE))</f>
        <v xml:space="preserve"> </v>
      </c>
      <c r="AS70" s="13" t="str">
        <f>IF(ISBLANK(AM70)," ",VLOOKUP(AO70,[0]!id,5,FALSE))</f>
        <v xml:space="preserve"> </v>
      </c>
      <c r="AT70" s="13" t="str">
        <f>IF(ISBLANK(AM70)," ",VLOOKUP(AO70,[0]!id,6,FALSE))</f>
        <v xml:space="preserve"> </v>
      </c>
      <c r="AU70" s="46" t="str">
        <f t="shared" si="111"/>
        <v xml:space="preserve"> </v>
      </c>
      <c r="AW70" s="46" t="str">
        <f t="shared" si="109"/>
        <v xml:space="preserve"> </v>
      </c>
      <c r="AX70" s="46" t="str">
        <f>IF(ISBLANK(AM70)," ",VLOOKUP(AM70,'60m fab V'!rzsmfb,17,FALSE))</f>
        <v xml:space="preserve"> </v>
      </c>
      <c r="AY70" s="10" t="str">
        <f t="shared" si="110"/>
        <v xml:space="preserve"> </v>
      </c>
      <c r="BA70" s="13" t="str">
        <f>IF(ISBLANK(AM70)," ",VLOOKUP(AO70,[0]!id,7,FALSE))</f>
        <v xml:space="preserve"> </v>
      </c>
    </row>
    <row r="71" spans="1:53" ht="17.25" customHeight="1">
      <c r="A71" s="33">
        <v>7</v>
      </c>
      <c r="B71" s="33"/>
      <c r="C71" s="33"/>
      <c r="D71" s="33"/>
      <c r="E71" s="33"/>
      <c r="G71" s="36" t="s">
        <v>130</v>
      </c>
      <c r="H71" s="3" t="str">
        <f>IF(ISBLANK(A71)," ",CONCATENATE(G71," ",$E$4))</f>
        <v>=if(isblank(A71)," ",vlookup(A71,'60m fab M(2)'!beg,2,FALSE)) 8</v>
      </c>
      <c r="I71" s="10"/>
      <c r="AN71" s="10" t="str">
        <f>IF(ISBLANK(AM71)," ",VLOOKUP(AM71,'60m fab V'!rzsmfb,5,FALSE))</f>
        <v xml:space="preserve"> </v>
      </c>
      <c r="AO71" s="10" t="str">
        <f t="shared" si="104"/>
        <v xml:space="preserve"> </v>
      </c>
      <c r="AP71" s="13" t="str">
        <f>IF(ISBLANK(AM71),"",VLOOKUP(AO71,[0]!id,2,FALSE))</f>
        <v/>
      </c>
      <c r="AQ71" s="16" t="str">
        <f>IF(ISBLANK(AM71)," ",VLOOKUP(AO71,[0]!id,3,FALSE))</f>
        <v xml:space="preserve"> </v>
      </c>
      <c r="AR71" s="19" t="str">
        <f>IF(ISBLANK(AM71)," ",VLOOKUP(AO71,[0]!id,4,FALSE))</f>
        <v xml:space="preserve"> </v>
      </c>
      <c r="AS71" s="13" t="str">
        <f>IF(ISBLANK(AM71)," ",VLOOKUP(AO71,[0]!id,5,FALSE))</f>
        <v xml:space="preserve"> </v>
      </c>
      <c r="AT71" s="13" t="str">
        <f>IF(ISBLANK(AM71)," ",VLOOKUP(AO71,[0]!id,6,FALSE))</f>
        <v xml:space="preserve"> </v>
      </c>
      <c r="AU71" s="46" t="str">
        <f t="shared" si="111"/>
        <v xml:space="preserve"> </v>
      </c>
      <c r="AW71" s="46" t="str">
        <f t="shared" si="109"/>
        <v xml:space="preserve"> </v>
      </c>
      <c r="AX71" s="46" t="str">
        <f>IF(ISBLANK(AM71)," ",VLOOKUP(AM71,'60m fab V'!rzsmfb,17,FALSE))</f>
        <v xml:space="preserve"> </v>
      </c>
      <c r="AY71" s="10" t="str">
        <f t="shared" si="110"/>
        <v xml:space="preserve"> </v>
      </c>
      <c r="BA71" s="13" t="str">
        <f>IF(ISBLANK(AM71)," ",VLOOKUP(AO71,[0]!id,7,FALSE))</f>
        <v xml:space="preserve"> </v>
      </c>
    </row>
    <row r="72" spans="1:53" ht="15.75" customHeight="1">
      <c r="A72" s="33"/>
      <c r="B72" s="33"/>
      <c r="C72" s="33"/>
      <c r="D72" s="33"/>
      <c r="E72" s="19" t="str">
        <f>$A$7</f>
        <v>Startas:</v>
      </c>
      <c r="F72" s="52" t="e">
        <f>IF(ISBLANK($A$1)," ",SUM(F62+$A$5))</f>
        <v>#NAME?</v>
      </c>
      <c r="I72" s="10"/>
      <c r="AN72" s="10" t="str">
        <f>IF(ISBLANK(AM72)," ",VLOOKUP(AM72,'60m fab V'!rzsmfb,5,FALSE))</f>
        <v xml:space="preserve"> </v>
      </c>
      <c r="AO72" s="10" t="str">
        <f t="shared" si="104"/>
        <v xml:space="preserve"> </v>
      </c>
      <c r="AP72" s="13" t="str">
        <f>IF(ISBLANK(AM72),"",VLOOKUP(AO72,[0]!id,2,FALSE))</f>
        <v/>
      </c>
      <c r="AQ72" s="16" t="str">
        <f>IF(ISBLANK(AM72)," ",VLOOKUP(AO72,[0]!id,3,FALSE))</f>
        <v xml:space="preserve"> </v>
      </c>
      <c r="AR72" s="19" t="str">
        <f>IF(ISBLANK(AM72)," ",VLOOKUP(AO72,[0]!id,4,FALSE))</f>
        <v xml:space="preserve"> </v>
      </c>
      <c r="AS72" s="13" t="str">
        <f>IF(ISBLANK(AM72)," ",VLOOKUP(AO72,[0]!id,5,FALSE))</f>
        <v xml:space="preserve"> </v>
      </c>
      <c r="AT72" s="13" t="str">
        <f>IF(ISBLANK(AM72)," ",VLOOKUP(AO72,[0]!id,6,FALSE))</f>
        <v xml:space="preserve"> </v>
      </c>
      <c r="AU72" s="46" t="str">
        <f>IF(ISBLANK(AM72)," ",VLOOKUP(AM72,'60m fab V'!rzsmfb,10,FALSE))</f>
        <v xml:space="preserve"> </v>
      </c>
      <c r="AW72" s="46" t="str">
        <f t="shared" si="109"/>
        <v xml:space="preserve"> </v>
      </c>
      <c r="AX72" s="46" t="str">
        <f>IF(ISBLANK(AM72)," ",VLOOKUP(AM72,'60m fab V'!rzsmfb,17,FALSE))</f>
        <v xml:space="preserve"> </v>
      </c>
      <c r="AY72" s="10" t="str">
        <f t="shared" si="110"/>
        <v xml:space="preserve"> </v>
      </c>
      <c r="BA72" s="13" t="str">
        <f>IF(ISBLANK(AM72)," ",VLOOKUP(AO72,[0]!id,7,FALSE))</f>
        <v xml:space="preserve"> </v>
      </c>
    </row>
    <row r="73" spans="1:53" ht="15.75" customHeight="1">
      <c r="A73" s="35" t="str">
        <f t="shared" ref="A73:S73" si="145">A8</f>
        <v>Vieta</v>
      </c>
      <c r="B73" s="35" t="str">
        <f t="shared" si="145"/>
        <v>Vt viso</v>
      </c>
      <c r="C73" s="35" t="str">
        <f t="shared" si="145"/>
        <v>bėg/vt</v>
      </c>
      <c r="D73" s="35" t="str">
        <f t="shared" si="145"/>
        <v>beg</v>
      </c>
      <c r="E73" s="57" t="str">
        <f t="shared" si="145"/>
        <v>Takas</v>
      </c>
      <c r="F73" s="57" t="str">
        <f t="shared" si="145"/>
        <v>St Nr</v>
      </c>
      <c r="G73" s="35" t="str">
        <f t="shared" si="145"/>
        <v>ID</v>
      </c>
      <c r="H73" s="58" t="str">
        <f t="shared" si="145"/>
        <v>Dalyvis</v>
      </c>
      <c r="I73" s="43" t="str">
        <f t="shared" si="145"/>
        <v>Gim. data</v>
      </c>
      <c r="J73" s="58" t="str">
        <f t="shared" si="145"/>
        <v>Komanda</v>
      </c>
      <c r="K73" s="57" t="str">
        <f t="shared" si="145"/>
        <v>Rez</v>
      </c>
      <c r="L73" s="35" t="str">
        <f t="shared" si="145"/>
        <v>SB</v>
      </c>
      <c r="M73" s="35" t="str">
        <f t="shared" si="145"/>
        <v>PB</v>
      </c>
      <c r="N73" s="39">
        <f t="shared" si="145"/>
        <v>0</v>
      </c>
      <c r="O73" s="39">
        <f t="shared" si="145"/>
        <v>0</v>
      </c>
      <c r="P73" s="39">
        <f t="shared" si="145"/>
        <v>0</v>
      </c>
      <c r="Q73" s="39">
        <f t="shared" si="145"/>
        <v>0</v>
      </c>
      <c r="R73" s="35" t="str">
        <f t="shared" si="145"/>
        <v>SB/PB</v>
      </c>
      <c r="S73" s="35" t="str">
        <f t="shared" si="145"/>
        <v>fin</v>
      </c>
      <c r="AN73" s="10" t="str">
        <f>IF(ISBLANK(AM73)," ",VLOOKUP(AM73,'60m fab V'!rzsmfb,5,FALSE))</f>
        <v xml:space="preserve"> </v>
      </c>
      <c r="AO73" s="10" t="str">
        <f t="shared" ref="AO73:AO89" si="146">IF(ISBLANK(AM73)," ",CONCATENATE($E$3,AN73))</f>
        <v xml:space="preserve"> </v>
      </c>
      <c r="AP73" s="13" t="str">
        <f>IF(ISBLANK(AM73),"",VLOOKUP(AO73,[0]!id,2,FALSE))</f>
        <v/>
      </c>
      <c r="AQ73" s="16" t="str">
        <f>IF(ISBLANK(AM73)," ",VLOOKUP(AO73,[0]!id,3,FALSE))</f>
        <v xml:space="preserve"> </v>
      </c>
      <c r="AR73" s="19" t="str">
        <f>IF(ISBLANK(AM73)," ",VLOOKUP(AO73,[0]!id,4,FALSE))</f>
        <v xml:space="preserve"> </v>
      </c>
      <c r="AS73" s="13" t="str">
        <f>IF(ISBLANK(AM73)," ",VLOOKUP(AO73,[0]!id,5,FALSE))</f>
        <v xml:space="preserve"> </v>
      </c>
      <c r="AT73" s="13" t="str">
        <f>IF(ISBLANK(AM73)," ",VLOOKUP(AO73,[0]!id,6,FALSE))</f>
        <v xml:space="preserve"> </v>
      </c>
      <c r="AU73" s="46" t="str">
        <f>IF(ISBLANK(AM73)," ",VLOOKUP(AM73,'60m fab V'!rzsmfb,10,FALSE))</f>
        <v xml:space="preserve"> </v>
      </c>
      <c r="AW73" s="46" t="str">
        <f t="shared" ref="AW73:AW83" si="147">IF(ISBLANK(AM73)," ",MIN(AU73:AV73))</f>
        <v xml:space="preserve"> </v>
      </c>
      <c r="AX73" s="46" t="str">
        <f>IF(ISBLANK(AM73)," ",VLOOKUP(AM73,'60m fab V'!rzsmfb,17,FALSE))</f>
        <v xml:space="preserve"> </v>
      </c>
      <c r="AY73" s="10" t="str">
        <f t="shared" ref="AY73:AY83" si="148">IF(ISBLANK(AM73)," ",VLOOKUP(AW73,$BC$10:$BD$19,2,1))</f>
        <v xml:space="preserve"> </v>
      </c>
      <c r="BA73" s="13" t="str">
        <f>IF(ISBLANK(AM73)," ",VLOOKUP(AO73,[0]!id,7,FALSE))</f>
        <v xml:space="preserve"> </v>
      </c>
    </row>
    <row r="74" spans="1:53" ht="15.75" customHeight="1">
      <c r="A74" s="5" t="str">
        <f t="shared" ref="A74:A79" si="149">IF(ISBLANK(K74),"",RANK(K74,$K$74:$K$79,1))</f>
        <v/>
      </c>
      <c r="B74" s="5" t="str">
        <f t="shared" ref="B74:B79" si="150">IF(ISBLANK(K74)," ",RANK(K74,$K$9:$K$89,1))</f>
        <v xml:space="preserve"> </v>
      </c>
      <c r="C74" s="5" t="str">
        <f t="shared" ref="C74:C79" si="151">IF(ISBLANK(K74)," ",CONCATENATE(D74,"/",A74))</f>
        <v xml:space="preserve"> </v>
      </c>
      <c r="D74" s="5">
        <f t="shared" ref="D74:D79" si="152">$A$71</f>
        <v>7</v>
      </c>
      <c r="E74" s="5">
        <f t="shared" ref="E74:E79" si="153">E9</f>
        <v>1</v>
      </c>
      <c r="F74" s="5"/>
      <c r="G74" s="5" t="str">
        <f t="shared" ref="G74:G79" si="154">IF(ISBLANK(F74)," ",CONCATENATE($E$3,F74))</f>
        <v xml:space="preserve"> </v>
      </c>
      <c r="H74" s="47" t="str">
        <f t="shared" ref="H74:H79" si="155">IF(ISBLANK(F74),"",VLOOKUP(G74,id,2,FALSE))</f>
        <v/>
      </c>
      <c r="I74" s="45" t="str">
        <f t="shared" ref="I74:I79" si="156">IF(ISBLANK(F74)," ",VLOOKUP(G74,id,3,FALSE))</f>
        <v xml:space="preserve"> </v>
      </c>
      <c r="J74" s="47" t="str">
        <f t="shared" ref="J74:J79" si="157">IF(ISBLANK(F74)," ",VLOOKUP(G74,id,4,FALSE))</f>
        <v xml:space="preserve"> </v>
      </c>
      <c r="K74" s="38"/>
      <c r="L74" s="38"/>
      <c r="M74" s="38"/>
      <c r="N74" s="38" t="str">
        <f t="shared" ref="N74:N79" si="158">IF(ISBLANK(K74)," ",IF(K74=L74,"="," "))</f>
        <v xml:space="preserve"> </v>
      </c>
      <c r="O74" s="38" t="str">
        <f t="shared" ref="O74:O79" si="159">IF(ISBLANK(K74)," ",IF(K74&lt;=L74,"SB"," "))</f>
        <v xml:space="preserve"> </v>
      </c>
      <c r="P74" s="38" t="str">
        <f t="shared" ref="P74:P79" si="160">IF(ISBLANK(K74)," ",IF(K74=M74,"="," "))</f>
        <v xml:space="preserve"> </v>
      </c>
      <c r="Q74" s="38" t="str">
        <f t="shared" ref="Q74:Q79" si="161">IF(ISBLANK(K74)," ",IF(K74&lt;=M74,"PB"," "))</f>
        <v xml:space="preserve"> </v>
      </c>
      <c r="R74" s="37" t="str">
        <f t="shared" ref="R74:R79" si="162">IF(ISBLANK(K74)," ",CONCATENATE(N74,O74,P74,Q74))</f>
        <v xml:space="preserve"> </v>
      </c>
      <c r="S74" s="38" t="str">
        <f t="shared" ref="S74:S79" si="163">IF(B74&lt;=6,"Fin A",IF(B74&lt;13,"Fin B"," "))</f>
        <v xml:space="preserve"> </v>
      </c>
      <c r="AN74" s="10" t="str">
        <f>IF(ISBLANK(AM74)," ",VLOOKUP(AM74,'60m fab V'!rzsmfb,5,FALSE))</f>
        <v xml:space="preserve"> </v>
      </c>
      <c r="AO74" s="10" t="str">
        <f t="shared" si="146"/>
        <v xml:space="preserve"> </v>
      </c>
      <c r="AP74" s="13" t="str">
        <f>IF(ISBLANK(AM74),"",VLOOKUP(AO74,[0]!id,2,FALSE))</f>
        <v/>
      </c>
      <c r="AQ74" s="16" t="str">
        <f>IF(ISBLANK(AM74)," ",VLOOKUP(AO74,[0]!id,3,FALSE))</f>
        <v xml:space="preserve"> </v>
      </c>
      <c r="AR74" s="19" t="str">
        <f>IF(ISBLANK(AM74)," ",VLOOKUP(AO74,[0]!id,4,FALSE))</f>
        <v xml:space="preserve"> </v>
      </c>
      <c r="AS74" s="13" t="str">
        <f>IF(ISBLANK(AM74)," ",VLOOKUP(AO74,[0]!id,5,FALSE))</f>
        <v xml:space="preserve"> </v>
      </c>
      <c r="AT74" s="13" t="str">
        <f>IF(ISBLANK(AM74)," ",VLOOKUP(AO74,[0]!id,6,FALSE))</f>
        <v xml:space="preserve"> </v>
      </c>
      <c r="AU74" s="46" t="str">
        <f>IF(ISBLANK(AM74)," ",VLOOKUP(AM74,'60m fab V'!rzsmfb,10,FALSE))</f>
        <v xml:space="preserve"> </v>
      </c>
      <c r="AW74" s="46" t="str">
        <f t="shared" si="147"/>
        <v xml:space="preserve"> </v>
      </c>
      <c r="AX74" s="46" t="str">
        <f>IF(ISBLANK(AM74)," ",VLOOKUP(AM74,'60m fab V'!rzsmfb,17,FALSE))</f>
        <v xml:space="preserve"> </v>
      </c>
      <c r="AY74" s="10" t="str">
        <f t="shared" si="148"/>
        <v xml:space="preserve"> </v>
      </c>
      <c r="BA74" s="13" t="str">
        <f>IF(ISBLANK(AM74)," ",VLOOKUP(AO74,[0]!id,7,FALSE))</f>
        <v xml:space="preserve"> </v>
      </c>
    </row>
    <row r="75" spans="1:53">
      <c r="A75" s="7" t="str">
        <f t="shared" si="149"/>
        <v/>
      </c>
      <c r="B75" s="7" t="str">
        <f t="shared" si="150"/>
        <v xml:space="preserve"> </v>
      </c>
      <c r="C75" s="5" t="str">
        <f t="shared" si="151"/>
        <v xml:space="preserve"> </v>
      </c>
      <c r="D75" s="5">
        <f t="shared" si="152"/>
        <v>7</v>
      </c>
      <c r="E75" s="7">
        <f t="shared" si="153"/>
        <v>2</v>
      </c>
      <c r="F75" s="7"/>
      <c r="G75" s="7" t="str">
        <f t="shared" si="154"/>
        <v xml:space="preserve"> </v>
      </c>
      <c r="H75" s="47" t="str">
        <f t="shared" si="155"/>
        <v/>
      </c>
      <c r="I75" s="45" t="str">
        <f t="shared" si="156"/>
        <v xml:space="preserve"> </v>
      </c>
      <c r="J75" s="47" t="str">
        <f t="shared" si="157"/>
        <v xml:space="preserve"> </v>
      </c>
      <c r="K75" s="44"/>
      <c r="L75" s="44"/>
      <c r="M75" s="44"/>
      <c r="N75" s="38" t="str">
        <f t="shared" si="158"/>
        <v xml:space="preserve"> </v>
      </c>
      <c r="O75" s="38" t="str">
        <f t="shared" si="159"/>
        <v xml:space="preserve"> </v>
      </c>
      <c r="P75" s="38" t="str">
        <f t="shared" si="160"/>
        <v xml:space="preserve"> </v>
      </c>
      <c r="Q75" s="38" t="str">
        <f t="shared" si="161"/>
        <v xml:space="preserve"> </v>
      </c>
      <c r="R75" s="37" t="str">
        <f t="shared" si="162"/>
        <v xml:space="preserve"> </v>
      </c>
      <c r="S75" s="38" t="str">
        <f t="shared" si="163"/>
        <v xml:space="preserve"> </v>
      </c>
      <c r="AN75" s="10" t="str">
        <f>IF(ISBLANK(AM75)," ",VLOOKUP(AM75,'60m fab V'!rzsmfb,5,FALSE))</f>
        <v xml:space="preserve"> </v>
      </c>
      <c r="AO75" s="10" t="str">
        <f t="shared" si="146"/>
        <v xml:space="preserve"> </v>
      </c>
      <c r="AP75" s="13" t="str">
        <f>IF(ISBLANK(AM75),"",VLOOKUP(AO75,[0]!id,2,FALSE))</f>
        <v/>
      </c>
      <c r="AQ75" s="16" t="str">
        <f>IF(ISBLANK(AM75)," ",VLOOKUP(AO75,[0]!id,3,FALSE))</f>
        <v xml:space="preserve"> </v>
      </c>
      <c r="AR75" s="19" t="str">
        <f>IF(ISBLANK(AM75)," ",VLOOKUP(AO75,[0]!id,4,FALSE))</f>
        <v xml:space="preserve"> </v>
      </c>
      <c r="AS75" s="13" t="str">
        <f>IF(ISBLANK(AM75)," ",VLOOKUP(AO75,[0]!id,5,FALSE))</f>
        <v xml:space="preserve"> </v>
      </c>
      <c r="AT75" s="13" t="str">
        <f>IF(ISBLANK(AM75)," ",VLOOKUP(AO75,[0]!id,6,FALSE))</f>
        <v xml:space="preserve"> </v>
      </c>
      <c r="AU75" s="46" t="str">
        <f>IF(ISBLANK(AM75)," ",VLOOKUP(AM75,'60m fab V'!rzsmfb,10,FALSE))</f>
        <v xml:space="preserve"> </v>
      </c>
      <c r="AW75" s="46" t="str">
        <f t="shared" si="147"/>
        <v xml:space="preserve"> </v>
      </c>
      <c r="AX75" s="46" t="str">
        <f>IF(ISBLANK(AM75)," ",VLOOKUP(AM75,'60m fab V'!rzsmfb,17,FALSE))</f>
        <v xml:space="preserve"> </v>
      </c>
      <c r="AY75" s="10" t="str">
        <f t="shared" si="148"/>
        <v xml:space="preserve"> </v>
      </c>
      <c r="BA75" s="13" t="str">
        <f>IF(ISBLANK(AM75)," ",VLOOKUP(AO75,[0]!id,7,FALSE))</f>
        <v xml:space="preserve"> </v>
      </c>
    </row>
    <row r="76" spans="1:53">
      <c r="A76" s="7" t="str">
        <f t="shared" si="149"/>
        <v/>
      </c>
      <c r="B76" s="7" t="str">
        <f t="shared" si="150"/>
        <v xml:space="preserve"> </v>
      </c>
      <c r="C76" s="5" t="str">
        <f t="shared" si="151"/>
        <v xml:space="preserve"> </v>
      </c>
      <c r="D76" s="5">
        <f t="shared" si="152"/>
        <v>7</v>
      </c>
      <c r="E76" s="7">
        <f t="shared" si="153"/>
        <v>3</v>
      </c>
      <c r="F76" s="7"/>
      <c r="G76" s="7" t="str">
        <f t="shared" si="154"/>
        <v xml:space="preserve"> </v>
      </c>
      <c r="H76" s="47" t="str">
        <f t="shared" si="155"/>
        <v/>
      </c>
      <c r="I76" s="45" t="str">
        <f t="shared" si="156"/>
        <v xml:space="preserve"> </v>
      </c>
      <c r="J76" s="47" t="str">
        <f t="shared" si="157"/>
        <v xml:space="preserve"> </v>
      </c>
      <c r="K76" s="44"/>
      <c r="L76" s="44"/>
      <c r="M76" s="44"/>
      <c r="N76" s="38" t="str">
        <f t="shared" si="158"/>
        <v xml:space="preserve"> </v>
      </c>
      <c r="O76" s="38" t="str">
        <f t="shared" si="159"/>
        <v xml:space="preserve"> </v>
      </c>
      <c r="P76" s="38" t="str">
        <f t="shared" si="160"/>
        <v xml:space="preserve"> </v>
      </c>
      <c r="Q76" s="38" t="str">
        <f t="shared" si="161"/>
        <v xml:space="preserve"> </v>
      </c>
      <c r="R76" s="37" t="str">
        <f t="shared" si="162"/>
        <v xml:space="preserve"> </v>
      </c>
      <c r="S76" s="38" t="str">
        <f t="shared" si="163"/>
        <v xml:space="preserve"> </v>
      </c>
      <c r="AN76" s="10" t="str">
        <f>IF(ISBLANK(AM76)," ",VLOOKUP(AM76,'60m fab V'!rzsmfb,5,FALSE))</f>
        <v xml:space="preserve"> </v>
      </c>
      <c r="AO76" s="10" t="str">
        <f t="shared" si="146"/>
        <v xml:space="preserve"> </v>
      </c>
      <c r="AP76" s="13" t="str">
        <f>IF(ISBLANK(AM76),"",VLOOKUP(AO76,[0]!id,2,FALSE))</f>
        <v/>
      </c>
      <c r="AQ76" s="16" t="str">
        <f>IF(ISBLANK(AM76)," ",VLOOKUP(AO76,[0]!id,3,FALSE))</f>
        <v xml:space="preserve"> </v>
      </c>
      <c r="AR76" s="19" t="str">
        <f>IF(ISBLANK(AM76)," ",VLOOKUP(AO76,[0]!id,4,FALSE))</f>
        <v xml:space="preserve"> </v>
      </c>
      <c r="AS76" s="13" t="str">
        <f>IF(ISBLANK(AM76)," ",VLOOKUP(AO76,[0]!id,5,FALSE))</f>
        <v xml:space="preserve"> </v>
      </c>
      <c r="AT76" s="13" t="str">
        <f>IF(ISBLANK(AM76)," ",VLOOKUP(AO76,[0]!id,6,FALSE))</f>
        <v xml:space="preserve"> </v>
      </c>
      <c r="AU76" s="46" t="str">
        <f>IF(ISBLANK(AM76)," ",VLOOKUP(AM76,'60m fab V'!rzsmfb,10,FALSE))</f>
        <v xml:space="preserve"> </v>
      </c>
      <c r="AW76" s="46" t="str">
        <f t="shared" si="147"/>
        <v xml:space="preserve"> </v>
      </c>
      <c r="AX76" s="46" t="str">
        <f>IF(ISBLANK(AM76)," ",VLOOKUP(AM76,'60m fab V'!rzsmfb,17,FALSE))</f>
        <v xml:space="preserve"> </v>
      </c>
      <c r="AY76" s="10" t="str">
        <f t="shared" si="148"/>
        <v xml:space="preserve"> </v>
      </c>
      <c r="BA76" s="13" t="str">
        <f>IF(ISBLANK(AM76)," ",VLOOKUP(AO76,[0]!id,7,FALSE))</f>
        <v xml:space="preserve"> </v>
      </c>
    </row>
    <row r="77" spans="1:53">
      <c r="A77" s="7" t="str">
        <f t="shared" si="149"/>
        <v/>
      </c>
      <c r="B77" s="7" t="str">
        <f t="shared" si="150"/>
        <v xml:space="preserve"> </v>
      </c>
      <c r="C77" s="5" t="str">
        <f t="shared" si="151"/>
        <v xml:space="preserve"> </v>
      </c>
      <c r="D77" s="5">
        <f t="shared" si="152"/>
        <v>7</v>
      </c>
      <c r="E77" s="7">
        <f t="shared" si="153"/>
        <v>4</v>
      </c>
      <c r="F77" s="7"/>
      <c r="G77" s="7" t="str">
        <f t="shared" si="154"/>
        <v xml:space="preserve"> </v>
      </c>
      <c r="H77" s="47" t="str">
        <f t="shared" si="155"/>
        <v/>
      </c>
      <c r="I77" s="45" t="str">
        <f t="shared" si="156"/>
        <v xml:space="preserve"> </v>
      </c>
      <c r="J77" s="47" t="str">
        <f t="shared" si="157"/>
        <v xml:space="preserve"> </v>
      </c>
      <c r="K77" s="44"/>
      <c r="L77" s="44"/>
      <c r="M77" s="44"/>
      <c r="N77" s="38" t="str">
        <f t="shared" si="158"/>
        <v xml:space="preserve"> </v>
      </c>
      <c r="O77" s="38" t="str">
        <f t="shared" si="159"/>
        <v xml:space="preserve"> </v>
      </c>
      <c r="P77" s="38" t="str">
        <f t="shared" si="160"/>
        <v xml:space="preserve"> </v>
      </c>
      <c r="Q77" s="38" t="str">
        <f t="shared" si="161"/>
        <v xml:space="preserve"> </v>
      </c>
      <c r="R77" s="37" t="str">
        <f t="shared" si="162"/>
        <v xml:space="preserve"> </v>
      </c>
      <c r="S77" s="38" t="str">
        <f t="shared" si="163"/>
        <v xml:space="preserve"> </v>
      </c>
      <c r="AN77" s="10" t="str">
        <f>IF(ISBLANK(AM77)," ",VLOOKUP(AM77,'60m fab V'!rzsmfb,5,FALSE))</f>
        <v xml:space="preserve"> </v>
      </c>
      <c r="AO77" s="10" t="str">
        <f t="shared" si="146"/>
        <v xml:space="preserve"> </v>
      </c>
      <c r="AP77" s="13" t="str">
        <f>IF(ISBLANK(AM77),"",VLOOKUP(AO77,[0]!id,2,FALSE))</f>
        <v/>
      </c>
      <c r="AQ77" s="16" t="str">
        <f>IF(ISBLANK(AM77)," ",VLOOKUP(AO77,[0]!id,3,FALSE))</f>
        <v xml:space="preserve"> </v>
      </c>
      <c r="AR77" s="19" t="str">
        <f>IF(ISBLANK(AM77)," ",VLOOKUP(AO77,[0]!id,4,FALSE))</f>
        <v xml:space="preserve"> </v>
      </c>
      <c r="AS77" s="13" t="str">
        <f>IF(ISBLANK(AM77)," ",VLOOKUP(AO77,[0]!id,5,FALSE))</f>
        <v xml:space="preserve"> </v>
      </c>
      <c r="AT77" s="13" t="str">
        <f>IF(ISBLANK(AM77)," ",VLOOKUP(AO77,[0]!id,6,FALSE))</f>
        <v xml:space="preserve"> </v>
      </c>
      <c r="AU77" s="46" t="str">
        <f>IF(ISBLANK(AM77)," ",VLOOKUP(AM77,'60m fab V'!rzsmfb,10,FALSE))</f>
        <v xml:space="preserve"> </v>
      </c>
      <c r="AW77" s="46" t="str">
        <f t="shared" si="147"/>
        <v xml:space="preserve"> </v>
      </c>
      <c r="AX77" s="46" t="str">
        <f>IF(ISBLANK(AM77)," ",VLOOKUP(AM77,'60m fab V'!rzsmfb,17,FALSE))</f>
        <v xml:space="preserve"> </v>
      </c>
      <c r="AY77" s="10" t="str">
        <f t="shared" si="148"/>
        <v xml:space="preserve"> </v>
      </c>
      <c r="BA77" s="13" t="str">
        <f>IF(ISBLANK(AM77)," ",VLOOKUP(AO77,[0]!id,7,FALSE))</f>
        <v xml:space="preserve"> </v>
      </c>
    </row>
    <row r="78" spans="1:53">
      <c r="A78" s="7" t="str">
        <f t="shared" si="149"/>
        <v/>
      </c>
      <c r="B78" s="7" t="str">
        <f t="shared" si="150"/>
        <v xml:space="preserve"> </v>
      </c>
      <c r="C78" s="5" t="str">
        <f t="shared" si="151"/>
        <v xml:space="preserve"> </v>
      </c>
      <c r="D78" s="5">
        <f t="shared" si="152"/>
        <v>7</v>
      </c>
      <c r="E78" s="7">
        <f t="shared" si="153"/>
        <v>5</v>
      </c>
      <c r="F78" s="7"/>
      <c r="G78" s="7" t="str">
        <f t="shared" si="154"/>
        <v xml:space="preserve"> </v>
      </c>
      <c r="H78" s="47" t="str">
        <f t="shared" si="155"/>
        <v/>
      </c>
      <c r="I78" s="45" t="str">
        <f t="shared" si="156"/>
        <v xml:space="preserve"> </v>
      </c>
      <c r="J78" s="47" t="str">
        <f t="shared" si="157"/>
        <v xml:space="preserve"> </v>
      </c>
      <c r="K78" s="44"/>
      <c r="L78" s="44"/>
      <c r="M78" s="44"/>
      <c r="N78" s="38" t="str">
        <f t="shared" si="158"/>
        <v xml:space="preserve"> </v>
      </c>
      <c r="O78" s="38" t="str">
        <f t="shared" si="159"/>
        <v xml:space="preserve"> </v>
      </c>
      <c r="P78" s="38" t="str">
        <f t="shared" si="160"/>
        <v xml:space="preserve"> </v>
      </c>
      <c r="Q78" s="38" t="str">
        <f t="shared" si="161"/>
        <v xml:space="preserve"> </v>
      </c>
      <c r="R78" s="37" t="str">
        <f t="shared" si="162"/>
        <v xml:space="preserve"> </v>
      </c>
      <c r="S78" s="38" t="str">
        <f t="shared" si="163"/>
        <v xml:space="preserve"> </v>
      </c>
      <c r="AN78" s="10" t="str">
        <f>IF(ISBLANK(AM78)," ",VLOOKUP(AM78,'60m fab V'!rzsmfb,5,FALSE))</f>
        <v xml:space="preserve"> </v>
      </c>
      <c r="AO78" s="10" t="str">
        <f t="shared" si="146"/>
        <v xml:space="preserve"> </v>
      </c>
      <c r="AP78" s="13" t="str">
        <f>IF(ISBLANK(AM78),"",VLOOKUP(AO78,[0]!id,2,FALSE))</f>
        <v/>
      </c>
      <c r="AQ78" s="16" t="str">
        <f>IF(ISBLANK(AM78)," ",VLOOKUP(AO78,[0]!id,3,FALSE))</f>
        <v xml:space="preserve"> </v>
      </c>
      <c r="AR78" s="19" t="str">
        <f>IF(ISBLANK(AM78)," ",VLOOKUP(AO78,[0]!id,4,FALSE))</f>
        <v xml:space="preserve"> </v>
      </c>
      <c r="AS78" s="13" t="str">
        <f>IF(ISBLANK(AM78)," ",VLOOKUP(AO78,[0]!id,5,FALSE))</f>
        <v xml:space="preserve"> </v>
      </c>
      <c r="AT78" s="13" t="str">
        <f>IF(ISBLANK(AM78)," ",VLOOKUP(AO78,[0]!id,6,FALSE))</f>
        <v xml:space="preserve"> </v>
      </c>
      <c r="AU78" s="46" t="str">
        <f>IF(ISBLANK(AM78)," ",VLOOKUP(AM78,'60m fab V'!rzsmfb,10,FALSE))</f>
        <v xml:space="preserve"> </v>
      </c>
      <c r="AW78" s="46" t="str">
        <f t="shared" si="147"/>
        <v xml:space="preserve"> </v>
      </c>
      <c r="AX78" s="46" t="str">
        <f>IF(ISBLANK(AM78)," ",VLOOKUP(AM78,'60m fab V'!rzsmfb,17,FALSE))</f>
        <v xml:space="preserve"> </v>
      </c>
      <c r="AY78" s="10" t="str">
        <f t="shared" si="148"/>
        <v xml:space="preserve"> </v>
      </c>
      <c r="BA78" s="13" t="str">
        <f>IF(ISBLANK(AM78)," ",VLOOKUP(AO78,[0]!id,7,FALSE))</f>
        <v xml:space="preserve"> </v>
      </c>
    </row>
    <row r="79" spans="1:53">
      <c r="A79" s="7" t="str">
        <f t="shared" si="149"/>
        <v/>
      </c>
      <c r="B79" s="7" t="str">
        <f t="shared" si="150"/>
        <v xml:space="preserve"> </v>
      </c>
      <c r="C79" s="5" t="str">
        <f t="shared" si="151"/>
        <v xml:space="preserve"> </v>
      </c>
      <c r="D79" s="5">
        <f t="shared" si="152"/>
        <v>7</v>
      </c>
      <c r="E79" s="7">
        <f t="shared" si="153"/>
        <v>6</v>
      </c>
      <c r="F79" s="7"/>
      <c r="G79" s="7" t="str">
        <f t="shared" si="154"/>
        <v xml:space="preserve"> </v>
      </c>
      <c r="H79" s="47" t="str">
        <f t="shared" si="155"/>
        <v/>
      </c>
      <c r="I79" s="45" t="str">
        <f t="shared" si="156"/>
        <v xml:space="preserve"> </v>
      </c>
      <c r="J79" s="47" t="str">
        <f t="shared" si="157"/>
        <v xml:space="preserve"> </v>
      </c>
      <c r="K79" s="44"/>
      <c r="L79" s="44"/>
      <c r="M79" s="44"/>
      <c r="N79" s="38" t="str">
        <f t="shared" si="158"/>
        <v xml:space="preserve"> </v>
      </c>
      <c r="O79" s="38" t="str">
        <f t="shared" si="159"/>
        <v xml:space="preserve"> </v>
      </c>
      <c r="P79" s="38" t="str">
        <f t="shared" si="160"/>
        <v xml:space="preserve"> </v>
      </c>
      <c r="Q79" s="38" t="str">
        <f t="shared" si="161"/>
        <v xml:space="preserve"> </v>
      </c>
      <c r="R79" s="37" t="str">
        <f t="shared" si="162"/>
        <v xml:space="preserve"> </v>
      </c>
      <c r="S79" s="38" t="str">
        <f t="shared" si="163"/>
        <v xml:space="preserve"> </v>
      </c>
      <c r="AN79" s="10" t="str">
        <f>IF(ISBLANK(AM79)," ",VLOOKUP(AM79,'60m fab V'!rzsmfb,5,FALSE))</f>
        <v xml:space="preserve"> </v>
      </c>
      <c r="AO79" s="10" t="str">
        <f t="shared" si="146"/>
        <v xml:space="preserve"> </v>
      </c>
      <c r="AP79" s="13" t="str">
        <f>IF(ISBLANK(AM79),"",VLOOKUP(AO79,[0]!id,2,FALSE))</f>
        <v/>
      </c>
      <c r="AQ79" s="16" t="str">
        <f>IF(ISBLANK(AM79)," ",VLOOKUP(AO79,[0]!id,3,FALSE))</f>
        <v xml:space="preserve"> </v>
      </c>
      <c r="AR79" s="19" t="str">
        <f>IF(ISBLANK(AM79)," ",VLOOKUP(AO79,[0]!id,4,FALSE))</f>
        <v xml:space="preserve"> </v>
      </c>
      <c r="AS79" s="13" t="str">
        <f>IF(ISBLANK(AM79)," ",VLOOKUP(AO79,[0]!id,5,FALSE))</f>
        <v xml:space="preserve"> </v>
      </c>
      <c r="AT79" s="13" t="str">
        <f>IF(ISBLANK(AM79)," ",VLOOKUP(AO79,[0]!id,6,FALSE))</f>
        <v xml:space="preserve"> </v>
      </c>
      <c r="AU79" s="46" t="str">
        <f>IF(ISBLANK(AM79)," ",VLOOKUP(AM79,'60m fab V'!rzsmfb,10,FALSE))</f>
        <v xml:space="preserve"> </v>
      </c>
      <c r="AW79" s="46" t="str">
        <f t="shared" si="147"/>
        <v xml:space="preserve"> </v>
      </c>
      <c r="AX79" s="46" t="str">
        <f>IF(ISBLANK(AM79)," ",VLOOKUP(AM79,'60m fab V'!rzsmfb,17,FALSE))</f>
        <v xml:space="preserve"> </v>
      </c>
      <c r="AY79" s="10" t="str">
        <f t="shared" si="148"/>
        <v xml:space="preserve"> </v>
      </c>
      <c r="BA79" s="13" t="str">
        <f>IF(ISBLANK(AM79)," ",VLOOKUP(AO79,[0]!id,7,FALSE))</f>
        <v xml:space="preserve"> </v>
      </c>
    </row>
    <row r="80" spans="1:53">
      <c r="AN80" s="10" t="str">
        <f>IF(ISBLANK(AM80)," ",VLOOKUP(AM80,'60m fab V'!rzsmfb,5,FALSE))</f>
        <v xml:space="preserve"> </v>
      </c>
      <c r="AO80" s="10" t="str">
        <f t="shared" si="146"/>
        <v xml:space="preserve"> </v>
      </c>
      <c r="AP80" s="13" t="str">
        <f>IF(ISBLANK(AM80),"",VLOOKUP(AO80,[0]!id,2,FALSE))</f>
        <v/>
      </c>
      <c r="AQ80" s="16" t="str">
        <f>IF(ISBLANK(AM80)," ",VLOOKUP(AO80,[0]!id,3,FALSE))</f>
        <v xml:space="preserve"> </v>
      </c>
      <c r="AR80" s="19" t="str">
        <f>IF(ISBLANK(AM80)," ",VLOOKUP(AO80,[0]!id,4,FALSE))</f>
        <v xml:space="preserve"> </v>
      </c>
      <c r="AS80" s="13" t="str">
        <f>IF(ISBLANK(AM80)," ",VLOOKUP(AO80,[0]!id,5,FALSE))</f>
        <v xml:space="preserve"> </v>
      </c>
      <c r="AT80" s="13" t="str">
        <f>IF(ISBLANK(AM80)," ",VLOOKUP(AO80,[0]!id,6,FALSE))</f>
        <v xml:space="preserve"> </v>
      </c>
      <c r="AU80" s="46" t="str">
        <f>IF(ISBLANK(AM80)," ",VLOOKUP(AM80,'60m fab V'!rzsmfb,10,FALSE))</f>
        <v xml:space="preserve"> </v>
      </c>
      <c r="AW80" s="46" t="str">
        <f t="shared" si="147"/>
        <v xml:space="preserve"> </v>
      </c>
      <c r="AX80" s="46" t="str">
        <f>IF(ISBLANK(AM80)," ",VLOOKUP(AM80,'60m fab V'!rzsmfb,17,FALSE))</f>
        <v xml:space="preserve"> </v>
      </c>
      <c r="AY80" s="10" t="str">
        <f t="shared" si="148"/>
        <v xml:space="preserve"> </v>
      </c>
      <c r="BA80" s="13" t="str">
        <f>IF(ISBLANK(AM80)," ",VLOOKUP(AO80,[0]!id,7,FALSE))</f>
        <v xml:space="preserve"> </v>
      </c>
    </row>
    <row r="81" spans="1:53" ht="17.25" customHeight="1">
      <c r="A81" s="33">
        <v>8</v>
      </c>
      <c r="B81" s="33"/>
      <c r="C81" s="33"/>
      <c r="D81" s="33"/>
      <c r="E81" s="33"/>
      <c r="G81" s="36" t="s">
        <v>125</v>
      </c>
      <c r="H81" s="3" t="str">
        <f>IF(ISBLANK(A81)," ",CONCATENATE(G81," ",$E$4))</f>
        <v>=if(isblank(A81)," ",vlookup(A81,'60m fab M(2)'!beg,2,FALSE)) 8</v>
      </c>
      <c r="I81" s="10"/>
      <c r="AN81" s="10" t="str">
        <f>IF(ISBLANK(AM81)," ",VLOOKUP(AM81,'60m fab V'!rzsmfb,5,FALSE))</f>
        <v xml:space="preserve"> </v>
      </c>
      <c r="AO81" s="10" t="str">
        <f t="shared" si="146"/>
        <v xml:space="preserve"> </v>
      </c>
      <c r="AP81" s="13" t="str">
        <f>IF(ISBLANK(AM81),"",VLOOKUP(AO81,[0]!id,2,FALSE))</f>
        <v/>
      </c>
      <c r="AQ81" s="16" t="str">
        <f>IF(ISBLANK(AM81)," ",VLOOKUP(AO81,[0]!id,3,FALSE))</f>
        <v xml:space="preserve"> </v>
      </c>
      <c r="AR81" s="19" t="str">
        <f>IF(ISBLANK(AM81)," ",VLOOKUP(AO81,[0]!id,4,FALSE))</f>
        <v xml:space="preserve"> </v>
      </c>
      <c r="AS81" s="13" t="str">
        <f>IF(ISBLANK(AM81)," ",VLOOKUP(AO81,[0]!id,5,FALSE))</f>
        <v xml:space="preserve"> </v>
      </c>
      <c r="AT81" s="13" t="str">
        <f>IF(ISBLANK(AM81)," ",VLOOKUP(AO81,[0]!id,6,FALSE))</f>
        <v xml:space="preserve"> </v>
      </c>
      <c r="AU81" s="46" t="str">
        <f>IF(ISBLANK(AM81)," ",VLOOKUP(AM81,'60m fab V'!rzsmfb,10,FALSE))</f>
        <v xml:space="preserve"> </v>
      </c>
      <c r="AW81" s="46" t="str">
        <f t="shared" si="147"/>
        <v xml:space="preserve"> </v>
      </c>
      <c r="AX81" s="46" t="str">
        <f>IF(ISBLANK(AM81)," ",VLOOKUP(AM81,'60m fab V'!rzsmfb,17,FALSE))</f>
        <v xml:space="preserve"> </v>
      </c>
      <c r="AY81" s="10" t="str">
        <f t="shared" si="148"/>
        <v xml:space="preserve"> </v>
      </c>
      <c r="BA81" s="13" t="str">
        <f>IF(ISBLANK(AM81)," ",VLOOKUP(AO81,[0]!id,7,FALSE))</f>
        <v xml:space="preserve"> </v>
      </c>
    </row>
    <row r="82" spans="1:53" ht="15.75" customHeight="1">
      <c r="A82" s="33"/>
      <c r="B82" s="33"/>
      <c r="C82" s="33"/>
      <c r="D82" s="33"/>
      <c r="E82" s="19" t="str">
        <f>$A$7</f>
        <v>Startas:</v>
      </c>
      <c r="F82" s="52" t="e">
        <f>IF(ISBLANK($A$1)," ",SUM(F72+$A$5))</f>
        <v>#NAME?</v>
      </c>
      <c r="I82" s="10"/>
      <c r="AN82" s="10" t="str">
        <f>IF(ISBLANK(AM82)," ",VLOOKUP(AM82,'60m fab V'!rzsmfb,5,FALSE))</f>
        <v xml:space="preserve"> </v>
      </c>
      <c r="AO82" s="10" t="str">
        <f t="shared" si="146"/>
        <v xml:space="preserve"> </v>
      </c>
      <c r="AP82" s="13" t="str">
        <f>IF(ISBLANK(AM82),"",VLOOKUP(AO82,[0]!id,2,FALSE))</f>
        <v/>
      </c>
      <c r="AQ82" s="16" t="str">
        <f>IF(ISBLANK(AM82)," ",VLOOKUP(AO82,[0]!id,3,FALSE))</f>
        <v xml:space="preserve"> </v>
      </c>
      <c r="AR82" s="19" t="str">
        <f>IF(ISBLANK(AM82)," ",VLOOKUP(AO82,[0]!id,4,FALSE))</f>
        <v xml:space="preserve"> </v>
      </c>
      <c r="AS82" s="13" t="str">
        <f>IF(ISBLANK(AM82)," ",VLOOKUP(AO82,[0]!id,5,FALSE))</f>
        <v xml:space="preserve"> </v>
      </c>
      <c r="AT82" s="13" t="str">
        <f>IF(ISBLANK(AM82)," ",VLOOKUP(AO82,[0]!id,6,FALSE))</f>
        <v xml:space="preserve"> </v>
      </c>
      <c r="AU82" s="46" t="str">
        <f>IF(ISBLANK(AM82)," ",VLOOKUP(AM82,'60m fab V'!rzsmfb,10,FALSE))</f>
        <v xml:space="preserve"> </v>
      </c>
      <c r="AW82" s="46" t="str">
        <f t="shared" si="147"/>
        <v xml:space="preserve"> </v>
      </c>
      <c r="AX82" s="46" t="str">
        <f>IF(ISBLANK(AM82)," ",VLOOKUP(AM82,'60m fab V'!rzsmfb,17,FALSE))</f>
        <v xml:space="preserve"> </v>
      </c>
      <c r="AY82" s="10" t="str">
        <f t="shared" si="148"/>
        <v xml:space="preserve"> </v>
      </c>
      <c r="BA82" s="13" t="str">
        <f>IF(ISBLANK(AM82)," ",VLOOKUP(AO82,[0]!id,7,FALSE))</f>
        <v xml:space="preserve"> </v>
      </c>
    </row>
    <row r="83" spans="1:53" ht="15.75" customHeight="1">
      <c r="A83" s="35" t="str">
        <f t="shared" ref="A83:S83" si="164">A8</f>
        <v>Vieta</v>
      </c>
      <c r="B83" s="35" t="str">
        <f t="shared" si="164"/>
        <v>Vt viso</v>
      </c>
      <c r="C83" s="35" t="str">
        <f t="shared" si="164"/>
        <v>bėg/vt</v>
      </c>
      <c r="D83" s="35" t="str">
        <f t="shared" si="164"/>
        <v>beg</v>
      </c>
      <c r="E83" s="57" t="str">
        <f t="shared" si="164"/>
        <v>Takas</v>
      </c>
      <c r="F83" s="57" t="str">
        <f t="shared" si="164"/>
        <v>St Nr</v>
      </c>
      <c r="G83" s="35" t="str">
        <f t="shared" si="164"/>
        <v>ID</v>
      </c>
      <c r="H83" s="58" t="str">
        <f t="shared" si="164"/>
        <v>Dalyvis</v>
      </c>
      <c r="I83" s="43" t="str">
        <f t="shared" si="164"/>
        <v>Gim. data</v>
      </c>
      <c r="J83" s="58" t="str">
        <f t="shared" si="164"/>
        <v>Komanda</v>
      </c>
      <c r="K83" s="57" t="str">
        <f t="shared" si="164"/>
        <v>Rez</v>
      </c>
      <c r="L83" s="35" t="str">
        <f t="shared" si="164"/>
        <v>SB</v>
      </c>
      <c r="M83" s="35" t="str">
        <f t="shared" si="164"/>
        <v>PB</v>
      </c>
      <c r="N83" s="39">
        <f t="shared" si="164"/>
        <v>0</v>
      </c>
      <c r="O83" s="39">
        <f t="shared" si="164"/>
        <v>0</v>
      </c>
      <c r="P83" s="39">
        <f t="shared" si="164"/>
        <v>0</v>
      </c>
      <c r="Q83" s="39">
        <f t="shared" si="164"/>
        <v>0</v>
      </c>
      <c r="R83" s="35" t="str">
        <f t="shared" si="164"/>
        <v>SB/PB</v>
      </c>
      <c r="S83" s="35" t="str">
        <f t="shared" si="164"/>
        <v>fin</v>
      </c>
      <c r="AN83" s="10" t="str">
        <f>IF(ISBLANK(AM83)," ",VLOOKUP(AM83,'60m fab V'!rzsmfb,5,FALSE))</f>
        <v xml:space="preserve"> </v>
      </c>
      <c r="AO83" s="10" t="str">
        <f t="shared" si="146"/>
        <v xml:space="preserve"> </v>
      </c>
      <c r="AP83" s="13" t="str">
        <f>IF(ISBLANK(AM83),"",VLOOKUP(AO83,[0]!id,2,FALSE))</f>
        <v/>
      </c>
      <c r="AQ83" s="16" t="str">
        <f>IF(ISBLANK(AM83)," ",VLOOKUP(AO83,[0]!id,3,FALSE))</f>
        <v xml:space="preserve"> </v>
      </c>
      <c r="AR83" s="19" t="str">
        <f>IF(ISBLANK(AM83)," ",VLOOKUP(AO83,[0]!id,4,FALSE))</f>
        <v xml:space="preserve"> </v>
      </c>
      <c r="AS83" s="13" t="str">
        <f>IF(ISBLANK(AM83)," ",VLOOKUP(AO83,[0]!id,5,FALSE))</f>
        <v xml:space="preserve"> </v>
      </c>
      <c r="AT83" s="13" t="str">
        <f>IF(ISBLANK(AM83)," ",VLOOKUP(AO83,[0]!id,6,FALSE))</f>
        <v xml:space="preserve"> </v>
      </c>
      <c r="AU83" s="46" t="str">
        <f>IF(ISBLANK(AM83)," ",VLOOKUP(AM83,'60m fab V'!rzsmfb,10,FALSE))</f>
        <v xml:space="preserve"> </v>
      </c>
      <c r="AW83" s="46" t="str">
        <f t="shared" si="147"/>
        <v xml:space="preserve"> </v>
      </c>
      <c r="AX83" s="46" t="str">
        <f>IF(ISBLANK(AM83)," ",VLOOKUP(AM83,'60m fab V'!rzsmfb,17,FALSE))</f>
        <v xml:space="preserve"> </v>
      </c>
      <c r="AY83" s="10" t="str">
        <f t="shared" si="148"/>
        <v xml:space="preserve"> </v>
      </c>
      <c r="BA83" s="13" t="str">
        <f>IF(ISBLANK(AM83)," ",VLOOKUP(AO83,[0]!id,7,FALSE))</f>
        <v xml:space="preserve"> </v>
      </c>
    </row>
    <row r="84" spans="1:53" ht="15.75" customHeight="1">
      <c r="A84" s="5" t="str">
        <f t="shared" ref="A84:A89" si="165">IF(ISBLANK(K84),"",RANK(K84,$K$84:$K$89,1))</f>
        <v/>
      </c>
      <c r="B84" s="5" t="str">
        <f t="shared" ref="B84:B89" si="166">IF(ISBLANK(K84)," ",RANK(K84,$K$9:$K$89,1))</f>
        <v xml:space="preserve"> </v>
      </c>
      <c r="C84" s="5" t="str">
        <f t="shared" ref="C84:C89" si="167">IF(ISBLANK(K84)," ",CONCATENATE(D84,"/",A84))</f>
        <v xml:space="preserve"> </v>
      </c>
      <c r="D84" s="5">
        <f t="shared" ref="D84:D89" si="168">$A$81</f>
        <v>8</v>
      </c>
      <c r="E84" s="5">
        <f t="shared" ref="E84:E89" si="169">E9</f>
        <v>1</v>
      </c>
      <c r="F84" s="5"/>
      <c r="G84" s="5" t="str">
        <f t="shared" ref="G84:G89" si="170">IF(ISBLANK(F84)," ",CONCATENATE($E$3,F84))</f>
        <v xml:space="preserve"> </v>
      </c>
      <c r="H84" s="47" t="str">
        <f t="shared" ref="H84:H89" si="171">IF(ISBLANK(F84),"",VLOOKUP(G84,id,2,FALSE))</f>
        <v/>
      </c>
      <c r="I84" s="45" t="str">
        <f t="shared" ref="I84:I89" si="172">IF(ISBLANK(F84)," ",VLOOKUP(G84,id,3,FALSE))</f>
        <v xml:space="preserve"> </v>
      </c>
      <c r="J84" s="47" t="str">
        <f t="shared" ref="J84:J89" si="173">IF(ISBLANK(F84)," ",VLOOKUP(G84,id,4,FALSE))</f>
        <v xml:space="preserve"> </v>
      </c>
      <c r="K84" s="38"/>
      <c r="L84" s="38"/>
      <c r="M84" s="38"/>
      <c r="N84" s="38" t="str">
        <f t="shared" ref="N84:N89" si="174">IF(ISBLANK(K84)," ",IF(K84=L84,"="," "))</f>
        <v xml:space="preserve"> </v>
      </c>
      <c r="O84" s="38" t="str">
        <f t="shared" ref="O84:O89" si="175">IF(ISBLANK(K84)," ",IF(K84&lt;=L84,"SB"," "))</f>
        <v xml:space="preserve"> </v>
      </c>
      <c r="P84" s="38" t="str">
        <f t="shared" ref="P84:P89" si="176">IF(ISBLANK(K84)," ",IF(K84=M84,"="," "))</f>
        <v xml:space="preserve"> </v>
      </c>
      <c r="Q84" s="38" t="str">
        <f t="shared" ref="Q84:Q89" si="177">IF(ISBLANK(K84)," ",IF(K84&lt;=M84,"PB"," "))</f>
        <v xml:space="preserve"> </v>
      </c>
      <c r="R84" s="37" t="str">
        <f t="shared" ref="R84:R89" si="178">IF(ISBLANK(K84)," ",CONCATENATE(N84,O84,P84,Q84))</f>
        <v xml:space="preserve"> </v>
      </c>
      <c r="S84" s="38" t="str">
        <f t="shared" ref="S84:S89" si="179">IF(B84&lt;=6,"Fin A",IF(B84&lt;13,"Fin B"," "))</f>
        <v xml:space="preserve"> </v>
      </c>
      <c r="AN84" s="10" t="str">
        <f>IF(ISBLANK(AM84)," ",VLOOKUP(AM84,'60m fab V'!rzsmfb,5,FALSE))</f>
        <v xml:space="preserve"> </v>
      </c>
      <c r="AO84" s="10" t="str">
        <f t="shared" si="146"/>
        <v xml:space="preserve"> </v>
      </c>
      <c r="AP84" s="13" t="str">
        <f>IF(ISBLANK(AM84),"",VLOOKUP(AO84,[0]!id,2,FALSE))</f>
        <v/>
      </c>
      <c r="AQ84" s="16" t="str">
        <f>IF(ISBLANK(AM84)," ",VLOOKUP(AO84,[0]!id,3,FALSE))</f>
        <v xml:space="preserve"> </v>
      </c>
      <c r="AR84" s="19" t="str">
        <f>IF(ISBLANK(AM84)," ",VLOOKUP(AO84,[0]!id,4,FALSE))</f>
        <v xml:space="preserve"> </v>
      </c>
      <c r="AS84" s="13" t="str">
        <f>IF(ISBLANK(AM84)," ",VLOOKUP(AO84,[0]!id,5,FALSE))</f>
        <v xml:space="preserve"> </v>
      </c>
      <c r="AT84" s="13" t="str">
        <f>IF(ISBLANK(AM84)," ",VLOOKUP(AO84,[0]!id,6,FALSE))</f>
        <v xml:space="preserve"> </v>
      </c>
      <c r="AU84" s="46" t="str">
        <f>IF(ISBLANK(AM84)," ",VLOOKUP(AM84,'60m fab V'!rzsmfb,10,FALSE))</f>
        <v xml:space="preserve"> </v>
      </c>
    </row>
    <row r="85" spans="1:53">
      <c r="A85" s="7" t="str">
        <f t="shared" si="165"/>
        <v/>
      </c>
      <c r="B85" s="7" t="str">
        <f t="shared" si="166"/>
        <v xml:space="preserve"> </v>
      </c>
      <c r="C85" s="5" t="str">
        <f t="shared" si="167"/>
        <v xml:space="preserve"> </v>
      </c>
      <c r="D85" s="5">
        <f t="shared" si="168"/>
        <v>8</v>
      </c>
      <c r="E85" s="7">
        <f t="shared" si="169"/>
        <v>2</v>
      </c>
      <c r="F85" s="7"/>
      <c r="G85" s="7" t="str">
        <f t="shared" si="170"/>
        <v xml:space="preserve"> </v>
      </c>
      <c r="H85" s="47" t="str">
        <f t="shared" si="171"/>
        <v/>
      </c>
      <c r="I85" s="45" t="str">
        <f t="shared" si="172"/>
        <v xml:space="preserve"> </v>
      </c>
      <c r="J85" s="47" t="str">
        <f t="shared" si="173"/>
        <v xml:space="preserve"> </v>
      </c>
      <c r="K85" s="44"/>
      <c r="L85" s="44"/>
      <c r="M85" s="44"/>
      <c r="N85" s="38" t="str">
        <f t="shared" si="174"/>
        <v xml:space="preserve"> </v>
      </c>
      <c r="O85" s="38" t="str">
        <f t="shared" si="175"/>
        <v xml:space="preserve"> </v>
      </c>
      <c r="P85" s="38" t="str">
        <f t="shared" si="176"/>
        <v xml:space="preserve"> </v>
      </c>
      <c r="Q85" s="38" t="str">
        <f t="shared" si="177"/>
        <v xml:space="preserve"> </v>
      </c>
      <c r="R85" s="37" t="str">
        <f t="shared" si="178"/>
        <v xml:space="preserve"> </v>
      </c>
      <c r="S85" s="38" t="str">
        <f t="shared" si="179"/>
        <v xml:space="preserve"> </v>
      </c>
      <c r="AN85" s="10" t="str">
        <f>IF(ISBLANK(AM85)," ",VLOOKUP(AM85,'60m fab V'!rzsmfb,5,FALSE))</f>
        <v xml:space="preserve"> </v>
      </c>
      <c r="AO85" s="10" t="str">
        <f t="shared" si="146"/>
        <v xml:space="preserve"> </v>
      </c>
      <c r="AP85" s="13" t="str">
        <f>IF(ISBLANK(AM85),"",VLOOKUP(AO85,[0]!id,2,FALSE))</f>
        <v/>
      </c>
      <c r="AQ85" s="16" t="str">
        <f>IF(ISBLANK(AM85)," ",VLOOKUP(AO85,[0]!id,3,FALSE))</f>
        <v xml:space="preserve"> </v>
      </c>
      <c r="AR85" s="19" t="str">
        <f>IF(ISBLANK(AM85)," ",VLOOKUP(AO85,[0]!id,4,FALSE))</f>
        <v xml:space="preserve"> </v>
      </c>
      <c r="AS85" s="13" t="str">
        <f>IF(ISBLANK(AM85)," ",VLOOKUP(AO85,[0]!id,5,FALSE))</f>
        <v xml:space="preserve"> </v>
      </c>
      <c r="AT85" s="13" t="str">
        <f>IF(ISBLANK(AM85)," ",VLOOKUP(AO85,[0]!id,6,FALSE))</f>
        <v xml:space="preserve"> </v>
      </c>
      <c r="AU85" s="46" t="str">
        <f>IF(ISBLANK(AM85)," ",VLOOKUP(AM85,'60m fab V'!rzsmfb,10,FALSE))</f>
        <v xml:space="preserve"> </v>
      </c>
    </row>
    <row r="86" spans="1:53">
      <c r="A86" s="7" t="str">
        <f t="shared" si="165"/>
        <v/>
      </c>
      <c r="B86" s="7" t="str">
        <f t="shared" si="166"/>
        <v xml:space="preserve"> </v>
      </c>
      <c r="C86" s="5" t="str">
        <f t="shared" si="167"/>
        <v xml:space="preserve"> </v>
      </c>
      <c r="D86" s="5">
        <f t="shared" si="168"/>
        <v>8</v>
      </c>
      <c r="E86" s="7">
        <f t="shared" si="169"/>
        <v>3</v>
      </c>
      <c r="F86" s="7"/>
      <c r="G86" s="7" t="str">
        <f t="shared" si="170"/>
        <v xml:space="preserve"> </v>
      </c>
      <c r="H86" s="47" t="str">
        <f t="shared" si="171"/>
        <v/>
      </c>
      <c r="I86" s="45" t="str">
        <f t="shared" si="172"/>
        <v xml:space="preserve"> </v>
      </c>
      <c r="J86" s="47" t="str">
        <f t="shared" si="173"/>
        <v xml:space="preserve"> </v>
      </c>
      <c r="K86" s="44"/>
      <c r="L86" s="44"/>
      <c r="M86" s="44"/>
      <c r="N86" s="38" t="str">
        <f t="shared" si="174"/>
        <v xml:space="preserve"> </v>
      </c>
      <c r="O86" s="38" t="str">
        <f t="shared" si="175"/>
        <v xml:space="preserve"> </v>
      </c>
      <c r="P86" s="38" t="str">
        <f t="shared" si="176"/>
        <v xml:space="preserve"> </v>
      </c>
      <c r="Q86" s="38" t="str">
        <f t="shared" si="177"/>
        <v xml:space="preserve"> </v>
      </c>
      <c r="R86" s="37" t="str">
        <f t="shared" si="178"/>
        <v xml:space="preserve"> </v>
      </c>
      <c r="S86" s="38" t="str">
        <f t="shared" si="179"/>
        <v xml:space="preserve"> </v>
      </c>
      <c r="AN86" s="10" t="str">
        <f>IF(ISBLANK(AM86)," ",VLOOKUP(AM86,'60m fab V'!rzsmfb,5,FALSE))</f>
        <v xml:space="preserve"> </v>
      </c>
      <c r="AO86" s="10" t="str">
        <f t="shared" si="146"/>
        <v xml:space="preserve"> </v>
      </c>
      <c r="AP86" s="13" t="str">
        <f>IF(ISBLANK(AM86),"",VLOOKUP(AO86,[0]!id,2,FALSE))</f>
        <v/>
      </c>
      <c r="AQ86" s="16" t="str">
        <f>IF(ISBLANK(AM86)," ",VLOOKUP(AO86,[0]!id,3,FALSE))</f>
        <v xml:space="preserve"> </v>
      </c>
      <c r="AR86" s="19" t="str">
        <f>IF(ISBLANK(AM86)," ",VLOOKUP(AO86,[0]!id,4,FALSE))</f>
        <v xml:space="preserve"> </v>
      </c>
      <c r="AS86" s="13" t="str">
        <f>IF(ISBLANK(AM86)," ",VLOOKUP(AO86,[0]!id,5,FALSE))</f>
        <v xml:space="preserve"> </v>
      </c>
      <c r="AT86" s="13" t="str">
        <f>IF(ISBLANK(AM86)," ",VLOOKUP(AO86,[0]!id,6,FALSE))</f>
        <v xml:space="preserve"> </v>
      </c>
      <c r="AU86" s="46" t="str">
        <f>IF(ISBLANK(AM86)," ",VLOOKUP(AM86,'60m fab V'!rzsmfb,10,FALSE))</f>
        <v xml:space="preserve"> </v>
      </c>
    </row>
    <row r="87" spans="1:53">
      <c r="A87" s="7" t="str">
        <f t="shared" si="165"/>
        <v/>
      </c>
      <c r="B87" s="7" t="str">
        <f t="shared" si="166"/>
        <v xml:space="preserve"> </v>
      </c>
      <c r="C87" s="5" t="str">
        <f t="shared" si="167"/>
        <v xml:space="preserve"> </v>
      </c>
      <c r="D87" s="5">
        <f t="shared" si="168"/>
        <v>8</v>
      </c>
      <c r="E87" s="7">
        <f t="shared" si="169"/>
        <v>4</v>
      </c>
      <c r="F87" s="7"/>
      <c r="G87" s="7" t="str">
        <f t="shared" si="170"/>
        <v xml:space="preserve"> </v>
      </c>
      <c r="H87" s="47" t="str">
        <f t="shared" si="171"/>
        <v/>
      </c>
      <c r="I87" s="45" t="str">
        <f t="shared" si="172"/>
        <v xml:space="preserve"> </v>
      </c>
      <c r="J87" s="47" t="str">
        <f t="shared" si="173"/>
        <v xml:space="preserve"> </v>
      </c>
      <c r="K87" s="44"/>
      <c r="L87" s="44"/>
      <c r="M87" s="44"/>
      <c r="N87" s="38" t="str">
        <f t="shared" si="174"/>
        <v xml:space="preserve"> </v>
      </c>
      <c r="O87" s="38" t="str">
        <f t="shared" si="175"/>
        <v xml:space="preserve"> </v>
      </c>
      <c r="P87" s="38" t="str">
        <f t="shared" si="176"/>
        <v xml:space="preserve"> </v>
      </c>
      <c r="Q87" s="38" t="str">
        <f t="shared" si="177"/>
        <v xml:space="preserve"> </v>
      </c>
      <c r="R87" s="37" t="str">
        <f t="shared" si="178"/>
        <v xml:space="preserve"> </v>
      </c>
      <c r="S87" s="38" t="str">
        <f t="shared" si="179"/>
        <v xml:space="preserve"> </v>
      </c>
      <c r="AN87" s="10" t="str">
        <f>IF(ISBLANK(AM87)," ",VLOOKUP(AM87,'60m fab V'!rzsmfb,5,FALSE))</f>
        <v xml:space="preserve"> </v>
      </c>
      <c r="AO87" s="10" t="str">
        <f t="shared" si="146"/>
        <v xml:space="preserve"> </v>
      </c>
      <c r="AP87" s="13" t="str">
        <f>IF(ISBLANK(AM87),"",VLOOKUP(AO87,[0]!id,2,FALSE))</f>
        <v/>
      </c>
      <c r="AQ87" s="16" t="str">
        <f>IF(ISBLANK(AM87)," ",VLOOKUP(AO87,[0]!id,3,FALSE))</f>
        <v xml:space="preserve"> </v>
      </c>
      <c r="AR87" s="19" t="str">
        <f>IF(ISBLANK(AM87)," ",VLOOKUP(AO87,[0]!id,4,FALSE))</f>
        <v xml:space="preserve"> </v>
      </c>
      <c r="AS87" s="13" t="str">
        <f>IF(ISBLANK(AM87)," ",VLOOKUP(AO87,[0]!id,5,FALSE))</f>
        <v xml:space="preserve"> </v>
      </c>
      <c r="AT87" s="13" t="str">
        <f>IF(ISBLANK(AM87)," ",VLOOKUP(AO87,[0]!id,6,FALSE))</f>
        <v xml:space="preserve"> </v>
      </c>
      <c r="AU87" s="46" t="str">
        <f>IF(ISBLANK(AM87)," ",VLOOKUP(AM87,'60m fab V'!rzsmfb,10,FALSE))</f>
        <v xml:space="preserve"> </v>
      </c>
    </row>
    <row r="88" spans="1:53">
      <c r="A88" s="7" t="str">
        <f t="shared" si="165"/>
        <v/>
      </c>
      <c r="B88" s="7" t="str">
        <f t="shared" si="166"/>
        <v xml:space="preserve"> </v>
      </c>
      <c r="C88" s="5" t="str">
        <f t="shared" si="167"/>
        <v xml:space="preserve"> </v>
      </c>
      <c r="D88" s="5">
        <f t="shared" si="168"/>
        <v>8</v>
      </c>
      <c r="E88" s="7">
        <f t="shared" si="169"/>
        <v>5</v>
      </c>
      <c r="F88" s="7"/>
      <c r="G88" s="7" t="str">
        <f t="shared" si="170"/>
        <v xml:space="preserve"> </v>
      </c>
      <c r="H88" s="47" t="str">
        <f t="shared" si="171"/>
        <v/>
      </c>
      <c r="I88" s="45" t="str">
        <f t="shared" si="172"/>
        <v xml:space="preserve"> </v>
      </c>
      <c r="J88" s="47" t="str">
        <f t="shared" si="173"/>
        <v xml:space="preserve"> </v>
      </c>
      <c r="K88" s="44"/>
      <c r="L88" s="44"/>
      <c r="M88" s="44"/>
      <c r="N88" s="38" t="str">
        <f t="shared" si="174"/>
        <v xml:space="preserve"> </v>
      </c>
      <c r="O88" s="38" t="str">
        <f t="shared" si="175"/>
        <v xml:space="preserve"> </v>
      </c>
      <c r="P88" s="38" t="str">
        <f t="shared" si="176"/>
        <v xml:space="preserve"> </v>
      </c>
      <c r="Q88" s="38" t="str">
        <f t="shared" si="177"/>
        <v xml:space="preserve"> </v>
      </c>
      <c r="R88" s="37" t="str">
        <f t="shared" si="178"/>
        <v xml:space="preserve"> </v>
      </c>
      <c r="S88" s="38" t="str">
        <f t="shared" si="179"/>
        <v xml:space="preserve"> </v>
      </c>
      <c r="AN88" s="10" t="str">
        <f>IF(ISBLANK(AM88)," ",VLOOKUP(AM88,'60m fab V'!rzsmfb,5,FALSE))</f>
        <v xml:space="preserve"> </v>
      </c>
      <c r="AO88" s="10" t="str">
        <f t="shared" si="146"/>
        <v xml:space="preserve"> </v>
      </c>
      <c r="AP88" s="13" t="str">
        <f>IF(ISBLANK(AM88),"",VLOOKUP(AO88,[0]!id,2,FALSE))</f>
        <v/>
      </c>
      <c r="AQ88" s="16" t="str">
        <f>IF(ISBLANK(AM88)," ",VLOOKUP(AO88,[0]!id,3,FALSE))</f>
        <v xml:space="preserve"> </v>
      </c>
      <c r="AR88" s="19" t="str">
        <f>IF(ISBLANK(AM88)," ",VLOOKUP(AO88,[0]!id,4,FALSE))</f>
        <v xml:space="preserve"> </v>
      </c>
      <c r="AS88" s="13" t="str">
        <f>IF(ISBLANK(AM88)," ",VLOOKUP(AO88,[0]!id,5,FALSE))</f>
        <v xml:space="preserve"> </v>
      </c>
      <c r="AT88" s="13" t="str">
        <f>IF(ISBLANK(AM88)," ",VLOOKUP(AO88,[0]!id,6,FALSE))</f>
        <v xml:space="preserve"> </v>
      </c>
      <c r="AU88" s="46" t="str">
        <f>IF(ISBLANK(AM88)," ",VLOOKUP(AM88,'60m fab V'!rzsmfb,10,FALSE))</f>
        <v xml:space="preserve"> </v>
      </c>
    </row>
    <row r="89" spans="1:53">
      <c r="A89" s="7" t="str">
        <f t="shared" si="165"/>
        <v/>
      </c>
      <c r="B89" s="7" t="str">
        <f t="shared" si="166"/>
        <v xml:space="preserve"> </v>
      </c>
      <c r="C89" s="5" t="str">
        <f t="shared" si="167"/>
        <v xml:space="preserve"> </v>
      </c>
      <c r="D89" s="5">
        <f t="shared" si="168"/>
        <v>8</v>
      </c>
      <c r="E89" s="7">
        <f t="shared" si="169"/>
        <v>6</v>
      </c>
      <c r="F89" s="7"/>
      <c r="G89" s="7" t="str">
        <f t="shared" si="170"/>
        <v xml:space="preserve"> </v>
      </c>
      <c r="H89" s="47" t="str">
        <f t="shared" si="171"/>
        <v/>
      </c>
      <c r="I89" s="45" t="str">
        <f t="shared" si="172"/>
        <v xml:space="preserve"> </v>
      </c>
      <c r="J89" s="47" t="str">
        <f t="shared" si="173"/>
        <v xml:space="preserve"> </v>
      </c>
      <c r="K89" s="44"/>
      <c r="L89" s="44"/>
      <c r="M89" s="44"/>
      <c r="N89" s="38" t="str">
        <f t="shared" si="174"/>
        <v xml:space="preserve"> </v>
      </c>
      <c r="O89" s="38" t="str">
        <f t="shared" si="175"/>
        <v xml:space="preserve"> </v>
      </c>
      <c r="P89" s="38" t="str">
        <f t="shared" si="176"/>
        <v xml:space="preserve"> </v>
      </c>
      <c r="Q89" s="38" t="str">
        <f t="shared" si="177"/>
        <v xml:space="preserve"> </v>
      </c>
      <c r="R89" s="37" t="str">
        <f t="shared" si="178"/>
        <v xml:space="preserve"> </v>
      </c>
      <c r="S89" s="38" t="str">
        <f t="shared" si="179"/>
        <v xml:space="preserve"> </v>
      </c>
      <c r="AN89" s="10" t="str">
        <f>IF(ISBLANK(AM89)," ",VLOOKUP(AM89,'60m fab V'!rzsmfb,5,FALSE))</f>
        <v xml:space="preserve"> </v>
      </c>
      <c r="AO89" s="10" t="str">
        <f t="shared" si="146"/>
        <v xml:space="preserve"> </v>
      </c>
      <c r="AP89" s="13" t="str">
        <f>IF(ISBLANK(AM89),"",VLOOKUP(AO89,[0]!id,2,FALSE))</f>
        <v/>
      </c>
      <c r="AQ89" s="16" t="str">
        <f>IF(ISBLANK(AM89)," ",VLOOKUP(AO89,[0]!id,3,FALSE))</f>
        <v xml:space="preserve"> </v>
      </c>
      <c r="AR89" s="19" t="str">
        <f>IF(ISBLANK(AM89)," ",VLOOKUP(AO89,[0]!id,4,FALSE))</f>
        <v xml:space="preserve"> </v>
      </c>
      <c r="AS89" s="13" t="str">
        <f>IF(ISBLANK(AM89)," ",VLOOKUP(AO89,[0]!id,5,FALSE))</f>
        <v xml:space="preserve"> </v>
      </c>
      <c r="AT89" s="13" t="str">
        <f>IF(ISBLANK(AM89)," ",VLOOKUP(AO89,[0]!id,6,FALSE))</f>
        <v xml:space="preserve"> </v>
      </c>
      <c r="AU89" s="46" t="str">
        <f>IF(ISBLANK(AM89)," ",VLOOKUP(AM89,'60m fab V'!rzsmfb,10,FALSE))</f>
        <v xml:space="preserve"> </v>
      </c>
    </row>
  </sheetData>
  <mergeCells count="8">
    <mergeCell ref="AR7:AT7"/>
    <mergeCell ref="E2:H2"/>
    <mergeCell ref="V2:Z2"/>
    <mergeCell ref="AN2:AP2"/>
    <mergeCell ref="E47:H47"/>
    <mergeCell ref="H7:J7"/>
    <mergeCell ref="U7:V7"/>
    <mergeCell ref="AA7:AB7"/>
  </mergeCells>
  <phoneticPr fontId="13" type="noConversion"/>
  <pageMargins left="1" right="1" top="0.57361111111111107" bottom="0.57361111111111107" header="0" footer="0"/>
  <headerFooter alignWithMargins="0">
    <oddHeader>&amp;L&amp;C&amp;R</oddHeader>
    <oddFooter>&amp;L&amp;C&amp;R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"/>
  <sheetViews>
    <sheetView zoomScaleSheetLayoutView="1" workbookViewId="0"/>
  </sheetViews>
  <sheetFormatPr defaultColWidth="11.42578125" defaultRowHeight="15"/>
  <cols>
    <col min="1" max="1" width="5.7109375" style="10" customWidth="1"/>
    <col min="2" max="2" width="7.7109375" style="10" customWidth="1"/>
    <col min="3" max="3" width="11.28515625" style="10" hidden="1" customWidth="1"/>
    <col min="4" max="4" width="20.42578125" style="13" customWidth="1"/>
    <col min="5" max="5" width="11.140625" style="75" customWidth="1"/>
    <col min="6" max="6" width="11.7109375" style="66" customWidth="1"/>
    <col min="7" max="7" width="10.42578125" style="66" hidden="1" customWidth="1"/>
    <col min="8" max="8" width="9.7109375" style="66" customWidth="1"/>
    <col min="9" max="9" width="7" style="13" customWidth="1"/>
    <col min="10" max="11" width="7.140625" style="13" hidden="1" customWidth="1"/>
    <col min="12" max="15" width="8.42578125" style="13" hidden="1" customWidth="1"/>
    <col min="16" max="16" width="6.140625" style="13" hidden="1" customWidth="1"/>
    <col min="17" max="17" width="6.85546875" style="10" customWidth="1"/>
    <col min="18" max="18" width="6.85546875" style="10" hidden="1" customWidth="1"/>
    <col min="19" max="21" width="4.28515625" style="10" customWidth="1"/>
    <col min="22" max="32" width="4.28515625" style="11" customWidth="1"/>
    <col min="33" max="33" width="18.140625" style="11" customWidth="1"/>
    <col min="34" max="35" width="6.140625" style="11" customWidth="1"/>
    <col min="36" max="36" width="7" style="11" customWidth="1"/>
    <col min="37" max="40" width="11.28515625" style="11" hidden="1" customWidth="1"/>
    <col min="41" max="16384" width="11.42578125" style="11"/>
  </cols>
  <sheetData>
    <row r="1" spans="1:40" ht="18.75" customHeight="1">
      <c r="A1" s="3" t="str">
        <f>nbox!B1</f>
        <v>"Žemaitijos taurės" IV etapas</v>
      </c>
      <c r="E1" s="77"/>
    </row>
    <row r="2" spans="1:40" ht="16.5" customHeight="1">
      <c r="A2" s="360" t="e">
        <f>IF(ISBLANK(A3)," ",VLOOKUP(A3,diena,2))</f>
        <v>#NAME?</v>
      </c>
      <c r="B2" s="360"/>
      <c r="C2" s="360"/>
      <c r="D2" s="360"/>
      <c r="F2" s="13" t="str">
        <f>nbox!$E$1</f>
        <v>Klaipėda, Lengvosios atletikos maniežas</v>
      </c>
      <c r="I2" s="41"/>
      <c r="J2" s="41"/>
      <c r="K2" s="41"/>
      <c r="L2" s="41"/>
      <c r="M2" s="41"/>
      <c r="N2" s="41"/>
      <c r="O2" s="41"/>
      <c r="P2" s="41"/>
    </row>
    <row r="3" spans="1:40">
      <c r="A3" s="33">
        <v>1</v>
      </c>
      <c r="B3" s="53"/>
      <c r="C3" s="11" t="str">
        <f>CONCATENATE(C4,C5)</f>
        <v>in_kartis m</v>
      </c>
      <c r="D3" s="11"/>
      <c r="E3" s="77"/>
    </row>
    <row r="4" spans="1:40" ht="18.75" customHeight="1">
      <c r="A4" s="33" t="s">
        <v>404</v>
      </c>
      <c r="C4" s="11" t="str">
        <f>nbox!$D$3</f>
        <v>in_</v>
      </c>
      <c r="D4" s="3" t="e">
        <f>IF(ISBLANK(A5)," ",VLOOKUP(C5,rngt,2,FALSE))</f>
        <v>#NAME?</v>
      </c>
      <c r="E4" s="77"/>
      <c r="F4" s="356">
        <f>nbox!E2</f>
        <v>0</v>
      </c>
      <c r="G4" s="356"/>
      <c r="H4" s="356"/>
      <c r="I4" s="46" t="e">
        <f>VLOOKUP(C3,rek,2,FALSE)</f>
        <v>#NAME?</v>
      </c>
      <c r="J4" s="46"/>
      <c r="K4" s="46"/>
      <c r="L4" s="46"/>
      <c r="M4" s="46"/>
      <c r="N4" s="46"/>
      <c r="O4" s="46"/>
      <c r="P4" s="46"/>
    </row>
    <row r="5" spans="1:40" ht="15.75" customHeight="1">
      <c r="A5" s="33" t="s">
        <v>448</v>
      </c>
      <c r="C5" s="10" t="str">
        <f>CONCATENATE(A4," ",A5)</f>
        <v>kartis m</v>
      </c>
      <c r="D5" s="19" t="s">
        <v>294</v>
      </c>
      <c r="E5" s="52" t="e">
        <f>IF(ISBLANK(A4)," ",VLOOKUP(C5,[0]!stm,2,FALSE))</f>
        <v>#NAME?</v>
      </c>
      <c r="F5" s="356">
        <f>nbox!E3</f>
        <v>0</v>
      </c>
      <c r="G5" s="356"/>
      <c r="H5" s="356"/>
      <c r="I5" s="46" t="e">
        <f>VLOOKUP(C3,rek,3,FALSE)</f>
        <v>#NAME?</v>
      </c>
      <c r="J5" s="46"/>
      <c r="K5" s="46"/>
      <c r="L5" s="46"/>
      <c r="M5" s="46"/>
      <c r="N5" s="46"/>
      <c r="O5" s="46"/>
      <c r="P5" s="46"/>
      <c r="S5" s="33">
        <v>2.4</v>
      </c>
      <c r="T5" s="33">
        <v>0.1</v>
      </c>
      <c r="U5" s="33">
        <f t="shared" ref="U5:AF5" si="0">$T$5</f>
        <v>0.1</v>
      </c>
      <c r="V5" s="33">
        <f t="shared" si="0"/>
        <v>0.1</v>
      </c>
      <c r="W5" s="33">
        <f t="shared" si="0"/>
        <v>0.1</v>
      </c>
      <c r="X5" s="33">
        <f t="shared" si="0"/>
        <v>0.1</v>
      </c>
      <c r="Y5" s="33">
        <f t="shared" si="0"/>
        <v>0.1</v>
      </c>
      <c r="Z5" s="33">
        <f t="shared" si="0"/>
        <v>0.1</v>
      </c>
      <c r="AA5" s="33">
        <f t="shared" si="0"/>
        <v>0.1</v>
      </c>
      <c r="AB5" s="33">
        <f t="shared" si="0"/>
        <v>0.1</v>
      </c>
      <c r="AC5" s="33">
        <f t="shared" si="0"/>
        <v>0.1</v>
      </c>
      <c r="AD5" s="33">
        <f t="shared" si="0"/>
        <v>0.1</v>
      </c>
      <c r="AE5" s="33">
        <f t="shared" si="0"/>
        <v>0.1</v>
      </c>
      <c r="AF5" s="33">
        <f t="shared" si="0"/>
        <v>0.1</v>
      </c>
    </row>
    <row r="6" spans="1:40" ht="15.75" customHeight="1">
      <c r="A6" s="35" t="s">
        <v>274</v>
      </c>
      <c r="B6" s="57" t="s">
        <v>278</v>
      </c>
      <c r="C6" s="39" t="s">
        <v>279</v>
      </c>
      <c r="D6" s="58" t="s">
        <v>560</v>
      </c>
      <c r="E6" s="43" t="s">
        <v>570</v>
      </c>
      <c r="F6" s="58" t="s">
        <v>280</v>
      </c>
      <c r="G6" s="58" t="s">
        <v>563</v>
      </c>
      <c r="H6" s="58" t="s">
        <v>564</v>
      </c>
      <c r="I6" s="57" t="s">
        <v>281</v>
      </c>
      <c r="J6" s="68" t="s">
        <v>282</v>
      </c>
      <c r="K6" s="68" t="s">
        <v>283</v>
      </c>
      <c r="L6" s="39"/>
      <c r="M6" s="39"/>
      <c r="N6" s="39"/>
      <c r="O6" s="39"/>
      <c r="P6" s="35" t="s">
        <v>284</v>
      </c>
      <c r="Q6" s="35" t="s">
        <v>100</v>
      </c>
      <c r="R6" s="35" t="s">
        <v>289</v>
      </c>
      <c r="S6" s="70">
        <f>S5</f>
        <v>2.4</v>
      </c>
      <c r="T6" s="70">
        <f t="shared" ref="T6:AF6" si="1">S6+T5</f>
        <v>2.5</v>
      </c>
      <c r="U6" s="70">
        <f t="shared" si="1"/>
        <v>2.6</v>
      </c>
      <c r="V6" s="70">
        <f t="shared" si="1"/>
        <v>2.7</v>
      </c>
      <c r="W6" s="70">
        <f t="shared" si="1"/>
        <v>2.8000000000000003</v>
      </c>
      <c r="X6" s="70">
        <f t="shared" si="1"/>
        <v>2.9000000000000004</v>
      </c>
      <c r="Y6" s="70">
        <f t="shared" si="1"/>
        <v>3.0000000000000004</v>
      </c>
      <c r="Z6" s="70">
        <f t="shared" si="1"/>
        <v>3.1000000000000005</v>
      </c>
      <c r="AA6" s="70">
        <f t="shared" si="1"/>
        <v>3.2000000000000006</v>
      </c>
      <c r="AB6" s="70">
        <f t="shared" si="1"/>
        <v>3.3000000000000007</v>
      </c>
      <c r="AC6" s="70">
        <f t="shared" si="1"/>
        <v>3.4000000000000008</v>
      </c>
      <c r="AD6" s="70">
        <f t="shared" si="1"/>
        <v>3.5000000000000009</v>
      </c>
      <c r="AE6" s="70">
        <f t="shared" si="1"/>
        <v>3.600000000000001</v>
      </c>
      <c r="AF6" s="70">
        <f t="shared" si="1"/>
        <v>3.7000000000000011</v>
      </c>
      <c r="AG6" s="31" t="s">
        <v>565</v>
      </c>
      <c r="AK6" s="11" t="str">
        <f>$C$5</f>
        <v>kartis m</v>
      </c>
    </row>
    <row r="7" spans="1:40" ht="15.75" customHeight="1">
      <c r="A7" s="100" t="str">
        <f t="shared" ref="A7:A34" si="2">IF(ISBLANK(I7),"",RANK(I7,$I$7:$I$34))</f>
        <v/>
      </c>
      <c r="B7" s="100"/>
      <c r="C7" s="100" t="str">
        <f t="shared" ref="C7:C34" si="3">IF(ISBLANK(B7)," ",CONCATENATE($A$5,B7))</f>
        <v xml:space="preserve"> </v>
      </c>
      <c r="D7" s="72" t="str">
        <f t="shared" ref="D7:D34" si="4">IF(ISBLANK(B7),"",VLOOKUP(C7,id,2,FALSE))</f>
        <v/>
      </c>
      <c r="E7" s="78" t="str">
        <f t="shared" ref="E7:E34" si="5">IF(ISBLANK(B7)," ",VLOOKUP(C7,id,3,FALSE))</f>
        <v xml:space="preserve"> </v>
      </c>
      <c r="F7" s="65" t="str">
        <f t="shared" ref="F7:F34" si="6">IF(ISBLANK(B7)," ",VLOOKUP(C7,id,4,FALSE))</f>
        <v xml:space="preserve"> </v>
      </c>
      <c r="G7" s="65" t="str">
        <f t="shared" ref="G7:G34" si="7">IF(ISBLANK(B7)," ",VLOOKUP(C7,id,5,FALSE))</f>
        <v xml:space="preserve"> </v>
      </c>
      <c r="H7" s="65" t="str">
        <f t="shared" ref="H7:H34" si="8">IF(ISBLANK(B7)," ",VLOOKUP(C7,id,6,FALSE))</f>
        <v xml:space="preserve"> </v>
      </c>
      <c r="I7" s="71"/>
      <c r="J7" s="71"/>
      <c r="K7" s="71"/>
      <c r="L7" s="71" t="str">
        <f t="shared" ref="L7:L34" si="9">IF(ISBLANK(J7)," ",IF(I7=J7,"="," "))</f>
        <v xml:space="preserve"> </v>
      </c>
      <c r="M7" s="71" t="str">
        <f t="shared" ref="M7:M34" si="10">IF(ISBLANK(J7)," ",IF(J7&lt;=I7,"SB"," "))</f>
        <v xml:space="preserve"> </v>
      </c>
      <c r="N7" s="71" t="str">
        <f t="shared" ref="N7:N34" si="11">IF(ISBLANK(K7)," ",IF(I7=K7,"="," "))</f>
        <v xml:space="preserve"> </v>
      </c>
      <c r="O7" s="71" t="str">
        <f t="shared" ref="O7:O34" si="12">IF(ISBLANK(K7)," ",IF(K7&lt;=I7,"PB"," "))</f>
        <v xml:space="preserve"> </v>
      </c>
      <c r="P7" s="69" t="str">
        <f t="shared" ref="P7:P34" si="13">IF(ISBLANK(I7)," ",CONCATENATE(L7,M7,N7,O7))</f>
        <v xml:space="preserve"> </v>
      </c>
      <c r="Q7" s="71" t="str">
        <f t="shared" ref="Q7:Q34" si="14">IF(ISBLANK(I7)," ",VLOOKUP(I7,$AL$8:$AM$17,2))</f>
        <v xml:space="preserve"> </v>
      </c>
      <c r="R7" s="71"/>
      <c r="S7" s="99"/>
      <c r="T7" s="99"/>
      <c r="U7" s="99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 t="str">
        <f t="shared" ref="AG7:AG34" si="15">IF(ISBLANK(B7),"",VLOOKUP(C7,id,7,FALSE))</f>
        <v/>
      </c>
      <c r="AK7" s="11" t="s">
        <v>98</v>
      </c>
      <c r="AL7" s="11" t="s">
        <v>99</v>
      </c>
      <c r="AM7" s="11" t="s">
        <v>100</v>
      </c>
    </row>
    <row r="8" spans="1:40">
      <c r="A8" s="67" t="str">
        <f t="shared" si="2"/>
        <v/>
      </c>
      <c r="B8" s="67"/>
      <c r="C8" s="67" t="str">
        <f t="shared" si="3"/>
        <v xml:space="preserve"> </v>
      </c>
      <c r="D8" s="72" t="str">
        <f t="shared" si="4"/>
        <v/>
      </c>
      <c r="E8" s="78" t="str">
        <f t="shared" si="5"/>
        <v xml:space="preserve"> </v>
      </c>
      <c r="F8" s="65" t="str">
        <f t="shared" si="6"/>
        <v xml:space="preserve"> </v>
      </c>
      <c r="G8" s="65" t="str">
        <f t="shared" si="7"/>
        <v xml:space="preserve"> </v>
      </c>
      <c r="H8" s="65" t="str">
        <f t="shared" si="8"/>
        <v xml:space="preserve"> </v>
      </c>
      <c r="I8" s="73"/>
      <c r="J8" s="73"/>
      <c r="K8" s="73"/>
      <c r="L8" s="71" t="str">
        <f t="shared" si="9"/>
        <v xml:space="preserve"> </v>
      </c>
      <c r="M8" s="71" t="str">
        <f t="shared" si="10"/>
        <v xml:space="preserve"> </v>
      </c>
      <c r="N8" s="71" t="str">
        <f t="shared" si="11"/>
        <v xml:space="preserve"> </v>
      </c>
      <c r="O8" s="71" t="str">
        <f t="shared" si="12"/>
        <v xml:space="preserve"> </v>
      </c>
      <c r="P8" s="69" t="str">
        <f t="shared" si="13"/>
        <v xml:space="preserve"> </v>
      </c>
      <c r="Q8" s="73" t="str">
        <f t="shared" si="14"/>
        <v xml:space="preserve"> </v>
      </c>
      <c r="R8" s="73"/>
      <c r="S8" s="64"/>
      <c r="T8" s="64"/>
      <c r="U8" s="6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2" t="str">
        <f t="shared" si="15"/>
        <v/>
      </c>
      <c r="AK8" s="11" t="str">
        <f t="shared" ref="AK8:AK17" si="16">CONCATENATE($AK$6,AN8)</f>
        <v>kartis m1</v>
      </c>
      <c r="AL8" s="46" t="e">
        <f>VLOOKUP(AK8,[0]!kvlt,2,FALSE)</f>
        <v>#NAME?</v>
      </c>
      <c r="AM8" s="76"/>
      <c r="AN8" s="10">
        <v>1</v>
      </c>
    </row>
    <row r="9" spans="1:40">
      <c r="A9" s="67" t="str">
        <f t="shared" si="2"/>
        <v/>
      </c>
      <c r="B9" s="67"/>
      <c r="C9" s="67" t="str">
        <f t="shared" si="3"/>
        <v xml:space="preserve"> </v>
      </c>
      <c r="D9" s="72" t="str">
        <f t="shared" si="4"/>
        <v/>
      </c>
      <c r="E9" s="78" t="str">
        <f t="shared" si="5"/>
        <v xml:space="preserve"> </v>
      </c>
      <c r="F9" s="65" t="str">
        <f t="shared" si="6"/>
        <v xml:space="preserve"> </v>
      </c>
      <c r="G9" s="65" t="str">
        <f t="shared" si="7"/>
        <v xml:space="preserve"> </v>
      </c>
      <c r="H9" s="65" t="str">
        <f t="shared" si="8"/>
        <v xml:space="preserve"> </v>
      </c>
      <c r="I9" s="73"/>
      <c r="J9" s="73"/>
      <c r="K9" s="73"/>
      <c r="L9" s="71" t="str">
        <f t="shared" si="9"/>
        <v xml:space="preserve"> </v>
      </c>
      <c r="M9" s="71" t="str">
        <f t="shared" si="10"/>
        <v xml:space="preserve"> </v>
      </c>
      <c r="N9" s="71" t="str">
        <f t="shared" si="11"/>
        <v xml:space="preserve"> </v>
      </c>
      <c r="O9" s="71" t="str">
        <f t="shared" si="12"/>
        <v xml:space="preserve"> </v>
      </c>
      <c r="P9" s="69" t="str">
        <f t="shared" si="13"/>
        <v xml:space="preserve"> </v>
      </c>
      <c r="Q9" s="73" t="str">
        <f t="shared" si="14"/>
        <v xml:space="preserve"> </v>
      </c>
      <c r="R9" s="73"/>
      <c r="S9" s="64"/>
      <c r="T9" s="64"/>
      <c r="U9" s="6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2" t="str">
        <f t="shared" si="15"/>
        <v/>
      </c>
      <c r="AK9" s="11" t="str">
        <f t="shared" si="16"/>
        <v>kartis m2</v>
      </c>
      <c r="AL9" s="46" t="e">
        <f>VLOOKUP(AK9,[0]!kvlt,2,FALSE)</f>
        <v>#NAME?</v>
      </c>
      <c r="AM9" s="10" t="s">
        <v>103</v>
      </c>
      <c r="AN9" s="10">
        <v>2</v>
      </c>
    </row>
    <row r="10" spans="1:40">
      <c r="A10" s="67" t="str">
        <f t="shared" si="2"/>
        <v/>
      </c>
      <c r="B10" s="67"/>
      <c r="C10" s="67" t="str">
        <f t="shared" si="3"/>
        <v xml:space="preserve"> </v>
      </c>
      <c r="D10" s="72" t="str">
        <f t="shared" si="4"/>
        <v/>
      </c>
      <c r="E10" s="78" t="str">
        <f t="shared" si="5"/>
        <v xml:space="preserve"> </v>
      </c>
      <c r="F10" s="65" t="str">
        <f t="shared" si="6"/>
        <v xml:space="preserve"> </v>
      </c>
      <c r="G10" s="65" t="str">
        <f t="shared" si="7"/>
        <v xml:space="preserve"> </v>
      </c>
      <c r="H10" s="65" t="str">
        <f t="shared" si="8"/>
        <v xml:space="preserve"> </v>
      </c>
      <c r="I10" s="73"/>
      <c r="J10" s="73"/>
      <c r="K10" s="73"/>
      <c r="L10" s="71" t="str">
        <f t="shared" si="9"/>
        <v xml:space="preserve"> </v>
      </c>
      <c r="M10" s="71" t="str">
        <f t="shared" si="10"/>
        <v xml:space="preserve"> </v>
      </c>
      <c r="N10" s="71" t="str">
        <f t="shared" si="11"/>
        <v xml:space="preserve"> </v>
      </c>
      <c r="O10" s="71" t="str">
        <f t="shared" si="12"/>
        <v xml:space="preserve"> </v>
      </c>
      <c r="P10" s="69" t="str">
        <f t="shared" si="13"/>
        <v xml:space="preserve"> </v>
      </c>
      <c r="Q10" s="73" t="str">
        <f t="shared" si="14"/>
        <v xml:space="preserve"> </v>
      </c>
      <c r="R10" s="73"/>
      <c r="S10" s="64"/>
      <c r="T10" s="64"/>
      <c r="U10" s="6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2" t="str">
        <f t="shared" si="15"/>
        <v/>
      </c>
      <c r="AK10" s="11" t="str">
        <f t="shared" si="16"/>
        <v>kartis m3</v>
      </c>
      <c r="AL10" s="46" t="e">
        <f>VLOOKUP(AK10,[0]!kvlt,2,FALSE)</f>
        <v>#NAME?</v>
      </c>
      <c r="AM10" s="10" t="s">
        <v>101</v>
      </c>
      <c r="AN10" s="10">
        <v>3</v>
      </c>
    </row>
    <row r="11" spans="1:40">
      <c r="A11" s="67" t="str">
        <f t="shared" si="2"/>
        <v/>
      </c>
      <c r="B11" s="67"/>
      <c r="C11" s="67" t="str">
        <f t="shared" si="3"/>
        <v xml:space="preserve"> </v>
      </c>
      <c r="D11" s="72" t="str">
        <f t="shared" si="4"/>
        <v/>
      </c>
      <c r="E11" s="78" t="str">
        <f t="shared" si="5"/>
        <v xml:space="preserve"> </v>
      </c>
      <c r="F11" s="65" t="str">
        <f t="shared" si="6"/>
        <v xml:space="preserve"> </v>
      </c>
      <c r="G11" s="65" t="str">
        <f t="shared" si="7"/>
        <v xml:space="preserve"> </v>
      </c>
      <c r="H11" s="65" t="str">
        <f t="shared" si="8"/>
        <v xml:space="preserve"> </v>
      </c>
      <c r="I11" s="73"/>
      <c r="J11" s="73"/>
      <c r="K11" s="73"/>
      <c r="L11" s="71" t="str">
        <f t="shared" si="9"/>
        <v xml:space="preserve"> </v>
      </c>
      <c r="M11" s="71" t="str">
        <f t="shared" si="10"/>
        <v xml:space="preserve"> </v>
      </c>
      <c r="N11" s="71" t="str">
        <f t="shared" si="11"/>
        <v xml:space="preserve"> </v>
      </c>
      <c r="O11" s="71" t="str">
        <f t="shared" si="12"/>
        <v xml:space="preserve"> </v>
      </c>
      <c r="P11" s="69" t="str">
        <f t="shared" si="13"/>
        <v xml:space="preserve"> </v>
      </c>
      <c r="Q11" s="73" t="str">
        <f t="shared" si="14"/>
        <v xml:space="preserve"> </v>
      </c>
      <c r="R11" s="73"/>
      <c r="S11" s="64"/>
      <c r="T11" s="64"/>
      <c r="U11" s="6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2" t="str">
        <f t="shared" si="15"/>
        <v/>
      </c>
      <c r="AK11" s="11" t="str">
        <f t="shared" si="16"/>
        <v>kartis m4</v>
      </c>
      <c r="AL11" s="46" t="e">
        <f>VLOOKUP(AK11,[0]!kvlt,2,FALSE)</f>
        <v>#NAME?</v>
      </c>
      <c r="AM11" s="10" t="s">
        <v>97</v>
      </c>
      <c r="AN11" s="10">
        <v>4</v>
      </c>
    </row>
    <row r="12" spans="1:40">
      <c r="A12" s="67" t="str">
        <f t="shared" si="2"/>
        <v/>
      </c>
      <c r="B12" s="67"/>
      <c r="C12" s="67" t="str">
        <f t="shared" si="3"/>
        <v xml:space="preserve"> </v>
      </c>
      <c r="D12" s="72" t="str">
        <f t="shared" si="4"/>
        <v/>
      </c>
      <c r="E12" s="78" t="str">
        <f t="shared" si="5"/>
        <v xml:space="preserve"> </v>
      </c>
      <c r="F12" s="65" t="str">
        <f t="shared" si="6"/>
        <v xml:space="preserve"> </v>
      </c>
      <c r="G12" s="65" t="str">
        <f t="shared" si="7"/>
        <v xml:space="preserve"> </v>
      </c>
      <c r="H12" s="65" t="str">
        <f t="shared" si="8"/>
        <v xml:space="preserve"> </v>
      </c>
      <c r="I12" s="73"/>
      <c r="J12" s="73"/>
      <c r="K12" s="73"/>
      <c r="L12" s="71" t="str">
        <f t="shared" si="9"/>
        <v xml:space="preserve"> </v>
      </c>
      <c r="M12" s="71" t="str">
        <f t="shared" si="10"/>
        <v xml:space="preserve"> </v>
      </c>
      <c r="N12" s="71" t="str">
        <f t="shared" si="11"/>
        <v xml:space="preserve"> </v>
      </c>
      <c r="O12" s="71" t="str">
        <f t="shared" si="12"/>
        <v xml:space="preserve"> </v>
      </c>
      <c r="P12" s="69" t="str">
        <f t="shared" si="13"/>
        <v xml:space="preserve"> </v>
      </c>
      <c r="Q12" s="73" t="str">
        <f t="shared" si="14"/>
        <v xml:space="preserve"> </v>
      </c>
      <c r="R12" s="73"/>
      <c r="S12" s="64"/>
      <c r="T12" s="64"/>
      <c r="U12" s="64"/>
      <c r="V12" s="74"/>
      <c r="W12" s="64"/>
      <c r="X12" s="74"/>
      <c r="Y12" s="64"/>
      <c r="Z12" s="74"/>
      <c r="AA12" s="64"/>
      <c r="AB12" s="74"/>
      <c r="AC12" s="64"/>
      <c r="AD12" s="74"/>
      <c r="AE12" s="64"/>
      <c r="AF12" s="74"/>
      <c r="AG12" s="72" t="str">
        <f t="shared" si="15"/>
        <v/>
      </c>
      <c r="AK12" s="11" t="str">
        <f t="shared" si="16"/>
        <v>kartis m5</v>
      </c>
      <c r="AL12" s="46" t="e">
        <f>VLOOKUP(AK12,[0]!kvlt,2,FALSE)</f>
        <v>#NAME?</v>
      </c>
      <c r="AM12" s="10" t="s">
        <v>108</v>
      </c>
      <c r="AN12" s="10">
        <v>5</v>
      </c>
    </row>
    <row r="13" spans="1:40">
      <c r="A13" s="67" t="str">
        <f t="shared" si="2"/>
        <v/>
      </c>
      <c r="B13" s="67"/>
      <c r="C13" s="67" t="str">
        <f t="shared" si="3"/>
        <v xml:space="preserve"> </v>
      </c>
      <c r="D13" s="72" t="str">
        <f t="shared" si="4"/>
        <v/>
      </c>
      <c r="E13" s="78" t="str">
        <f t="shared" si="5"/>
        <v xml:space="preserve"> </v>
      </c>
      <c r="F13" s="65" t="str">
        <f t="shared" si="6"/>
        <v xml:space="preserve"> </v>
      </c>
      <c r="G13" s="65" t="str">
        <f t="shared" si="7"/>
        <v xml:space="preserve"> </v>
      </c>
      <c r="H13" s="65" t="str">
        <f t="shared" si="8"/>
        <v xml:space="preserve"> </v>
      </c>
      <c r="I13" s="73"/>
      <c r="J13" s="73"/>
      <c r="K13" s="73"/>
      <c r="L13" s="71" t="str">
        <f t="shared" si="9"/>
        <v xml:space="preserve"> </v>
      </c>
      <c r="M13" s="71" t="str">
        <f t="shared" si="10"/>
        <v xml:space="preserve"> </v>
      </c>
      <c r="N13" s="71" t="str">
        <f t="shared" si="11"/>
        <v xml:space="preserve"> </v>
      </c>
      <c r="O13" s="71" t="str">
        <f t="shared" si="12"/>
        <v xml:space="preserve"> </v>
      </c>
      <c r="P13" s="69" t="str">
        <f t="shared" si="13"/>
        <v xml:space="preserve"> </v>
      </c>
      <c r="Q13" s="73" t="str">
        <f t="shared" si="14"/>
        <v xml:space="preserve"> </v>
      </c>
      <c r="R13" s="73"/>
      <c r="S13" s="64"/>
      <c r="T13" s="64"/>
      <c r="U13" s="6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2" t="str">
        <f t="shared" si="15"/>
        <v/>
      </c>
      <c r="AK13" s="11" t="str">
        <f t="shared" si="16"/>
        <v>kartis m6</v>
      </c>
      <c r="AL13" s="46" t="e">
        <f>VLOOKUP(AK13,[0]!kvlt,2,FALSE)</f>
        <v>#NAME?</v>
      </c>
      <c r="AM13" s="10" t="s">
        <v>106</v>
      </c>
      <c r="AN13" s="10">
        <v>6</v>
      </c>
    </row>
    <row r="14" spans="1:40">
      <c r="A14" s="67" t="str">
        <f t="shared" si="2"/>
        <v/>
      </c>
      <c r="B14" s="67"/>
      <c r="C14" s="67" t="str">
        <f t="shared" si="3"/>
        <v xml:space="preserve"> </v>
      </c>
      <c r="D14" s="72" t="str">
        <f t="shared" si="4"/>
        <v/>
      </c>
      <c r="E14" s="78" t="str">
        <f t="shared" si="5"/>
        <v xml:space="preserve"> </v>
      </c>
      <c r="F14" s="65" t="str">
        <f t="shared" si="6"/>
        <v xml:space="preserve"> </v>
      </c>
      <c r="G14" s="65" t="str">
        <f t="shared" si="7"/>
        <v xml:space="preserve"> </v>
      </c>
      <c r="H14" s="65" t="str">
        <f t="shared" si="8"/>
        <v xml:space="preserve"> </v>
      </c>
      <c r="I14" s="73"/>
      <c r="J14" s="73"/>
      <c r="K14" s="73"/>
      <c r="L14" s="71" t="str">
        <f t="shared" si="9"/>
        <v xml:space="preserve"> </v>
      </c>
      <c r="M14" s="71" t="str">
        <f t="shared" si="10"/>
        <v xml:space="preserve"> </v>
      </c>
      <c r="N14" s="71" t="str">
        <f t="shared" si="11"/>
        <v xml:space="preserve"> </v>
      </c>
      <c r="O14" s="71" t="str">
        <f t="shared" si="12"/>
        <v xml:space="preserve"> </v>
      </c>
      <c r="P14" s="69" t="str">
        <f t="shared" si="13"/>
        <v xml:space="preserve"> </v>
      </c>
      <c r="Q14" s="73" t="str">
        <f t="shared" si="14"/>
        <v xml:space="preserve"> </v>
      </c>
      <c r="R14" s="73"/>
      <c r="S14" s="64"/>
      <c r="T14" s="64"/>
      <c r="U14" s="6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2" t="str">
        <f t="shared" si="15"/>
        <v/>
      </c>
      <c r="AK14" s="11" t="str">
        <f t="shared" si="16"/>
        <v>kartis m7</v>
      </c>
      <c r="AL14" s="46" t="e">
        <f>VLOOKUP(AK14,[0]!kvlt,2,FALSE)</f>
        <v>#NAME?</v>
      </c>
      <c r="AM14" s="10" t="s">
        <v>105</v>
      </c>
      <c r="AN14" s="10">
        <v>7</v>
      </c>
    </row>
    <row r="15" spans="1:40">
      <c r="A15" s="67" t="str">
        <f t="shared" si="2"/>
        <v/>
      </c>
      <c r="B15" s="67"/>
      <c r="C15" s="67" t="str">
        <f t="shared" si="3"/>
        <v xml:space="preserve"> </v>
      </c>
      <c r="D15" s="72" t="str">
        <f t="shared" si="4"/>
        <v/>
      </c>
      <c r="E15" s="78" t="str">
        <f t="shared" si="5"/>
        <v xml:space="preserve"> </v>
      </c>
      <c r="F15" s="65" t="str">
        <f t="shared" si="6"/>
        <v xml:space="preserve"> </v>
      </c>
      <c r="G15" s="65" t="str">
        <f t="shared" si="7"/>
        <v xml:space="preserve"> </v>
      </c>
      <c r="H15" s="65" t="str">
        <f t="shared" si="8"/>
        <v xml:space="preserve"> </v>
      </c>
      <c r="I15" s="73"/>
      <c r="J15" s="73"/>
      <c r="K15" s="73"/>
      <c r="L15" s="71" t="str">
        <f t="shared" si="9"/>
        <v xml:space="preserve"> </v>
      </c>
      <c r="M15" s="71" t="str">
        <f t="shared" si="10"/>
        <v xml:space="preserve"> </v>
      </c>
      <c r="N15" s="71" t="str">
        <f t="shared" si="11"/>
        <v xml:space="preserve"> </v>
      </c>
      <c r="O15" s="71" t="str">
        <f t="shared" si="12"/>
        <v xml:space="preserve"> </v>
      </c>
      <c r="P15" s="69" t="str">
        <f t="shared" si="13"/>
        <v xml:space="preserve"> </v>
      </c>
      <c r="Q15" s="73" t="str">
        <f t="shared" si="14"/>
        <v xml:space="preserve"> </v>
      </c>
      <c r="R15" s="73"/>
      <c r="S15" s="64"/>
      <c r="T15" s="64"/>
      <c r="U15" s="6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2" t="str">
        <f t="shared" si="15"/>
        <v/>
      </c>
      <c r="AK15" s="11" t="str">
        <f t="shared" si="16"/>
        <v>kartis m8</v>
      </c>
      <c r="AL15" s="46" t="e">
        <f>VLOOKUP(AK15,[0]!kvlt,2,FALSE)</f>
        <v>#NAME?</v>
      </c>
      <c r="AM15" s="10" t="s">
        <v>104</v>
      </c>
      <c r="AN15" s="10">
        <v>8</v>
      </c>
    </row>
    <row r="16" spans="1:40">
      <c r="A16" s="67" t="str">
        <f t="shared" si="2"/>
        <v/>
      </c>
      <c r="B16" s="67"/>
      <c r="C16" s="67" t="str">
        <f t="shared" si="3"/>
        <v xml:space="preserve"> </v>
      </c>
      <c r="D16" s="72" t="str">
        <f t="shared" si="4"/>
        <v/>
      </c>
      <c r="E16" s="78" t="str">
        <f t="shared" si="5"/>
        <v xml:space="preserve"> </v>
      </c>
      <c r="F16" s="65" t="str">
        <f t="shared" si="6"/>
        <v xml:space="preserve"> </v>
      </c>
      <c r="G16" s="65" t="str">
        <f t="shared" si="7"/>
        <v xml:space="preserve"> </v>
      </c>
      <c r="H16" s="65" t="str">
        <f t="shared" si="8"/>
        <v xml:space="preserve"> </v>
      </c>
      <c r="I16" s="73"/>
      <c r="J16" s="73"/>
      <c r="K16" s="73"/>
      <c r="L16" s="71" t="str">
        <f t="shared" si="9"/>
        <v xml:space="preserve"> </v>
      </c>
      <c r="M16" s="71" t="str">
        <f t="shared" si="10"/>
        <v xml:space="preserve"> </v>
      </c>
      <c r="N16" s="71" t="str">
        <f t="shared" si="11"/>
        <v xml:space="preserve"> </v>
      </c>
      <c r="O16" s="71" t="str">
        <f t="shared" si="12"/>
        <v xml:space="preserve"> </v>
      </c>
      <c r="P16" s="69" t="str">
        <f t="shared" si="13"/>
        <v xml:space="preserve"> </v>
      </c>
      <c r="Q16" s="73" t="str">
        <f t="shared" si="14"/>
        <v xml:space="preserve"> </v>
      </c>
      <c r="R16" s="73"/>
      <c r="S16" s="64"/>
      <c r="T16" s="64"/>
      <c r="U16" s="6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2" t="str">
        <f t="shared" si="15"/>
        <v/>
      </c>
      <c r="AK16" s="11" t="str">
        <f t="shared" si="16"/>
        <v>kartis m9</v>
      </c>
      <c r="AL16" s="46" t="e">
        <f>VLOOKUP(AK16,[0]!kvlt,2,FALSE)</f>
        <v>#NAME?</v>
      </c>
      <c r="AM16" s="10" t="s">
        <v>563</v>
      </c>
      <c r="AN16" s="10">
        <v>9</v>
      </c>
    </row>
    <row r="17" spans="1:40">
      <c r="A17" s="67" t="str">
        <f t="shared" si="2"/>
        <v/>
      </c>
      <c r="B17" s="67"/>
      <c r="C17" s="67" t="str">
        <f t="shared" si="3"/>
        <v xml:space="preserve"> </v>
      </c>
      <c r="D17" s="72" t="str">
        <f t="shared" si="4"/>
        <v/>
      </c>
      <c r="E17" s="78" t="str">
        <f t="shared" si="5"/>
        <v xml:space="preserve"> </v>
      </c>
      <c r="F17" s="65" t="str">
        <f t="shared" si="6"/>
        <v xml:space="preserve"> </v>
      </c>
      <c r="G17" s="65" t="str">
        <f t="shared" si="7"/>
        <v xml:space="preserve"> </v>
      </c>
      <c r="H17" s="65" t="str">
        <f t="shared" si="8"/>
        <v xml:space="preserve"> </v>
      </c>
      <c r="I17" s="73"/>
      <c r="J17" s="73"/>
      <c r="K17" s="73"/>
      <c r="L17" s="71" t="str">
        <f t="shared" si="9"/>
        <v xml:space="preserve"> </v>
      </c>
      <c r="M17" s="71" t="str">
        <f t="shared" si="10"/>
        <v xml:space="preserve"> </v>
      </c>
      <c r="N17" s="71" t="str">
        <f t="shared" si="11"/>
        <v xml:space="preserve"> </v>
      </c>
      <c r="O17" s="71" t="str">
        <f t="shared" si="12"/>
        <v xml:space="preserve"> </v>
      </c>
      <c r="P17" s="69" t="str">
        <f t="shared" si="13"/>
        <v xml:space="preserve"> </v>
      </c>
      <c r="Q17" s="73" t="str">
        <f t="shared" si="14"/>
        <v xml:space="preserve"> </v>
      </c>
      <c r="R17" s="73"/>
      <c r="S17" s="64"/>
      <c r="T17" s="64"/>
      <c r="U17" s="6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2" t="str">
        <f t="shared" si="15"/>
        <v/>
      </c>
      <c r="AK17" s="11" t="str">
        <f t="shared" si="16"/>
        <v>kartis m10</v>
      </c>
      <c r="AL17" s="46" t="e">
        <f>VLOOKUP(AK17,[0]!kvlt,2,FALSE)</f>
        <v>#NAME?</v>
      </c>
      <c r="AM17" s="10" t="s">
        <v>102</v>
      </c>
      <c r="AN17" s="10">
        <v>10</v>
      </c>
    </row>
    <row r="18" spans="1:40">
      <c r="A18" s="67" t="str">
        <f t="shared" si="2"/>
        <v/>
      </c>
      <c r="B18" s="67"/>
      <c r="C18" s="67" t="str">
        <f t="shared" si="3"/>
        <v xml:space="preserve"> </v>
      </c>
      <c r="D18" s="72" t="str">
        <f t="shared" si="4"/>
        <v/>
      </c>
      <c r="E18" s="78" t="str">
        <f t="shared" si="5"/>
        <v xml:space="preserve"> </v>
      </c>
      <c r="F18" s="65" t="str">
        <f t="shared" si="6"/>
        <v xml:space="preserve"> </v>
      </c>
      <c r="G18" s="65" t="str">
        <f t="shared" si="7"/>
        <v xml:space="preserve"> </v>
      </c>
      <c r="H18" s="65" t="str">
        <f t="shared" si="8"/>
        <v xml:space="preserve"> </v>
      </c>
      <c r="I18" s="73"/>
      <c r="J18" s="73"/>
      <c r="K18" s="73"/>
      <c r="L18" s="71" t="str">
        <f t="shared" si="9"/>
        <v xml:space="preserve"> </v>
      </c>
      <c r="M18" s="71" t="str">
        <f t="shared" si="10"/>
        <v xml:space="preserve"> </v>
      </c>
      <c r="N18" s="71" t="str">
        <f t="shared" si="11"/>
        <v xml:space="preserve"> </v>
      </c>
      <c r="O18" s="71" t="str">
        <f t="shared" si="12"/>
        <v xml:space="preserve"> </v>
      </c>
      <c r="P18" s="69" t="str">
        <f t="shared" si="13"/>
        <v xml:space="preserve"> </v>
      </c>
      <c r="Q18" s="73" t="str">
        <f t="shared" si="14"/>
        <v xml:space="preserve"> </v>
      </c>
      <c r="R18" s="73"/>
      <c r="S18" s="64"/>
      <c r="T18" s="64"/>
      <c r="U18" s="6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2" t="str">
        <f t="shared" si="15"/>
        <v/>
      </c>
    </row>
    <row r="19" spans="1:40">
      <c r="A19" s="67" t="str">
        <f t="shared" si="2"/>
        <v/>
      </c>
      <c r="B19" s="67"/>
      <c r="C19" s="67" t="str">
        <f t="shared" si="3"/>
        <v xml:space="preserve"> </v>
      </c>
      <c r="D19" s="72" t="str">
        <f t="shared" si="4"/>
        <v/>
      </c>
      <c r="E19" s="78" t="str">
        <f t="shared" si="5"/>
        <v xml:space="preserve"> </v>
      </c>
      <c r="F19" s="65" t="str">
        <f t="shared" si="6"/>
        <v xml:space="preserve"> </v>
      </c>
      <c r="G19" s="65" t="str">
        <f t="shared" si="7"/>
        <v xml:space="preserve"> </v>
      </c>
      <c r="H19" s="65" t="str">
        <f t="shared" si="8"/>
        <v xml:space="preserve"> </v>
      </c>
      <c r="I19" s="73"/>
      <c r="J19" s="73"/>
      <c r="K19" s="73"/>
      <c r="L19" s="71" t="str">
        <f t="shared" si="9"/>
        <v xml:space="preserve"> </v>
      </c>
      <c r="M19" s="71" t="str">
        <f t="shared" si="10"/>
        <v xml:space="preserve"> </v>
      </c>
      <c r="N19" s="71" t="str">
        <f t="shared" si="11"/>
        <v xml:space="preserve"> </v>
      </c>
      <c r="O19" s="71" t="str">
        <f t="shared" si="12"/>
        <v xml:space="preserve"> </v>
      </c>
      <c r="P19" s="69" t="str">
        <f t="shared" si="13"/>
        <v xml:space="preserve"> </v>
      </c>
      <c r="Q19" s="73" t="str">
        <f t="shared" si="14"/>
        <v xml:space="preserve"> </v>
      </c>
      <c r="R19" s="73"/>
      <c r="S19" s="64"/>
      <c r="T19" s="64"/>
      <c r="U19" s="6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2" t="str">
        <f t="shared" si="15"/>
        <v/>
      </c>
    </row>
    <row r="20" spans="1:40">
      <c r="A20" s="67" t="str">
        <f t="shared" si="2"/>
        <v/>
      </c>
      <c r="B20" s="67"/>
      <c r="C20" s="67" t="str">
        <f t="shared" si="3"/>
        <v xml:space="preserve"> </v>
      </c>
      <c r="D20" s="72" t="str">
        <f t="shared" si="4"/>
        <v/>
      </c>
      <c r="E20" s="78" t="str">
        <f t="shared" si="5"/>
        <v xml:space="preserve"> </v>
      </c>
      <c r="F20" s="65" t="str">
        <f t="shared" si="6"/>
        <v xml:space="preserve"> </v>
      </c>
      <c r="G20" s="65" t="str">
        <f t="shared" si="7"/>
        <v xml:space="preserve"> </v>
      </c>
      <c r="H20" s="65" t="str">
        <f t="shared" si="8"/>
        <v xml:space="preserve"> </v>
      </c>
      <c r="I20" s="73"/>
      <c r="J20" s="73"/>
      <c r="K20" s="73"/>
      <c r="L20" s="71" t="str">
        <f t="shared" si="9"/>
        <v xml:space="preserve"> </v>
      </c>
      <c r="M20" s="71" t="str">
        <f t="shared" si="10"/>
        <v xml:space="preserve"> </v>
      </c>
      <c r="N20" s="71" t="str">
        <f t="shared" si="11"/>
        <v xml:space="preserve"> </v>
      </c>
      <c r="O20" s="71" t="str">
        <f t="shared" si="12"/>
        <v xml:space="preserve"> </v>
      </c>
      <c r="P20" s="69" t="str">
        <f t="shared" si="13"/>
        <v xml:space="preserve"> </v>
      </c>
      <c r="Q20" s="73" t="str">
        <f t="shared" si="14"/>
        <v xml:space="preserve"> </v>
      </c>
      <c r="R20" s="73"/>
      <c r="S20" s="64"/>
      <c r="T20" s="64"/>
      <c r="U20" s="6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2" t="str">
        <f t="shared" si="15"/>
        <v/>
      </c>
    </row>
    <row r="21" spans="1:40">
      <c r="A21" s="67" t="str">
        <f t="shared" si="2"/>
        <v/>
      </c>
      <c r="B21" s="67"/>
      <c r="C21" s="67" t="str">
        <f t="shared" si="3"/>
        <v xml:space="preserve"> </v>
      </c>
      <c r="D21" s="72" t="str">
        <f t="shared" si="4"/>
        <v/>
      </c>
      <c r="E21" s="78" t="str">
        <f t="shared" si="5"/>
        <v xml:space="preserve"> </v>
      </c>
      <c r="F21" s="65" t="str">
        <f t="shared" si="6"/>
        <v xml:space="preserve"> </v>
      </c>
      <c r="G21" s="65" t="str">
        <f t="shared" si="7"/>
        <v xml:space="preserve"> </v>
      </c>
      <c r="H21" s="65" t="str">
        <f t="shared" si="8"/>
        <v xml:space="preserve"> </v>
      </c>
      <c r="I21" s="73"/>
      <c r="J21" s="73"/>
      <c r="K21" s="73"/>
      <c r="L21" s="71" t="str">
        <f t="shared" si="9"/>
        <v xml:space="preserve"> </v>
      </c>
      <c r="M21" s="71" t="str">
        <f t="shared" si="10"/>
        <v xml:space="preserve"> </v>
      </c>
      <c r="N21" s="71" t="str">
        <f t="shared" si="11"/>
        <v xml:space="preserve"> </v>
      </c>
      <c r="O21" s="71" t="str">
        <f t="shared" si="12"/>
        <v xml:space="preserve"> </v>
      </c>
      <c r="P21" s="69" t="str">
        <f t="shared" si="13"/>
        <v xml:space="preserve"> </v>
      </c>
      <c r="Q21" s="73" t="str">
        <f t="shared" si="14"/>
        <v xml:space="preserve"> </v>
      </c>
      <c r="R21" s="73"/>
      <c r="S21" s="64"/>
      <c r="T21" s="64"/>
      <c r="U21" s="6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2" t="str">
        <f t="shared" si="15"/>
        <v/>
      </c>
    </row>
    <row r="22" spans="1:40">
      <c r="A22" s="67" t="str">
        <f t="shared" si="2"/>
        <v/>
      </c>
      <c r="B22" s="67"/>
      <c r="C22" s="67" t="str">
        <f t="shared" si="3"/>
        <v xml:space="preserve"> </v>
      </c>
      <c r="D22" s="72" t="str">
        <f t="shared" si="4"/>
        <v/>
      </c>
      <c r="E22" s="78" t="str">
        <f t="shared" si="5"/>
        <v xml:space="preserve"> </v>
      </c>
      <c r="F22" s="65" t="str">
        <f t="shared" si="6"/>
        <v xml:space="preserve"> </v>
      </c>
      <c r="G22" s="65" t="str">
        <f t="shared" si="7"/>
        <v xml:space="preserve"> </v>
      </c>
      <c r="H22" s="65" t="str">
        <f t="shared" si="8"/>
        <v xml:space="preserve"> </v>
      </c>
      <c r="I22" s="73"/>
      <c r="J22" s="73"/>
      <c r="K22" s="73"/>
      <c r="L22" s="71" t="str">
        <f t="shared" si="9"/>
        <v xml:space="preserve"> </v>
      </c>
      <c r="M22" s="71" t="str">
        <f t="shared" si="10"/>
        <v xml:space="preserve"> </v>
      </c>
      <c r="N22" s="71" t="str">
        <f t="shared" si="11"/>
        <v xml:space="preserve"> </v>
      </c>
      <c r="O22" s="71" t="str">
        <f t="shared" si="12"/>
        <v xml:space="preserve"> </v>
      </c>
      <c r="P22" s="69" t="str">
        <f t="shared" si="13"/>
        <v xml:space="preserve"> </v>
      </c>
      <c r="Q22" s="73" t="str">
        <f t="shared" si="14"/>
        <v xml:space="preserve"> </v>
      </c>
      <c r="R22" s="73"/>
      <c r="S22" s="64"/>
      <c r="T22" s="64"/>
      <c r="U22" s="6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2" t="str">
        <f t="shared" si="15"/>
        <v/>
      </c>
    </row>
    <row r="23" spans="1:40">
      <c r="A23" s="67" t="str">
        <f t="shared" si="2"/>
        <v/>
      </c>
      <c r="B23" s="67"/>
      <c r="C23" s="67" t="str">
        <f t="shared" si="3"/>
        <v xml:space="preserve"> </v>
      </c>
      <c r="D23" s="72" t="str">
        <f t="shared" si="4"/>
        <v/>
      </c>
      <c r="E23" s="78" t="str">
        <f t="shared" si="5"/>
        <v xml:space="preserve"> </v>
      </c>
      <c r="F23" s="65" t="str">
        <f t="shared" si="6"/>
        <v xml:space="preserve"> </v>
      </c>
      <c r="G23" s="65" t="str">
        <f t="shared" si="7"/>
        <v xml:space="preserve"> </v>
      </c>
      <c r="H23" s="65" t="str">
        <f t="shared" si="8"/>
        <v xml:space="preserve"> </v>
      </c>
      <c r="I23" s="73"/>
      <c r="J23" s="73"/>
      <c r="K23" s="73"/>
      <c r="L23" s="71" t="str">
        <f t="shared" si="9"/>
        <v xml:space="preserve"> </v>
      </c>
      <c r="M23" s="71" t="str">
        <f t="shared" si="10"/>
        <v xml:space="preserve"> </v>
      </c>
      <c r="N23" s="71" t="str">
        <f t="shared" si="11"/>
        <v xml:space="preserve"> </v>
      </c>
      <c r="O23" s="71" t="str">
        <f t="shared" si="12"/>
        <v xml:space="preserve"> </v>
      </c>
      <c r="P23" s="69" t="str">
        <f t="shared" si="13"/>
        <v xml:space="preserve"> </v>
      </c>
      <c r="Q23" s="73" t="str">
        <f t="shared" si="14"/>
        <v xml:space="preserve"> </v>
      </c>
      <c r="R23" s="73"/>
      <c r="S23" s="64"/>
      <c r="T23" s="64"/>
      <c r="U23" s="6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2" t="str">
        <f t="shared" si="15"/>
        <v/>
      </c>
    </row>
    <row r="24" spans="1:40">
      <c r="A24" s="67" t="str">
        <f t="shared" si="2"/>
        <v/>
      </c>
      <c r="B24" s="67"/>
      <c r="C24" s="67" t="str">
        <f t="shared" si="3"/>
        <v xml:space="preserve"> </v>
      </c>
      <c r="D24" s="72" t="str">
        <f t="shared" si="4"/>
        <v/>
      </c>
      <c r="E24" s="78" t="str">
        <f t="shared" si="5"/>
        <v xml:space="preserve"> </v>
      </c>
      <c r="F24" s="65" t="str">
        <f t="shared" si="6"/>
        <v xml:space="preserve"> </v>
      </c>
      <c r="G24" s="65" t="str">
        <f t="shared" si="7"/>
        <v xml:space="preserve"> </v>
      </c>
      <c r="H24" s="65" t="str">
        <f t="shared" si="8"/>
        <v xml:space="preserve"> </v>
      </c>
      <c r="I24" s="73"/>
      <c r="J24" s="73"/>
      <c r="K24" s="73"/>
      <c r="L24" s="71" t="str">
        <f t="shared" si="9"/>
        <v xml:space="preserve"> </v>
      </c>
      <c r="M24" s="71" t="str">
        <f t="shared" si="10"/>
        <v xml:space="preserve"> </v>
      </c>
      <c r="N24" s="71" t="str">
        <f t="shared" si="11"/>
        <v xml:space="preserve"> </v>
      </c>
      <c r="O24" s="71" t="str">
        <f t="shared" si="12"/>
        <v xml:space="preserve"> </v>
      </c>
      <c r="P24" s="69" t="str">
        <f t="shared" si="13"/>
        <v xml:space="preserve"> </v>
      </c>
      <c r="Q24" s="73" t="str">
        <f t="shared" si="14"/>
        <v xml:space="preserve"> </v>
      </c>
      <c r="R24" s="73"/>
      <c r="S24" s="64"/>
      <c r="T24" s="64"/>
      <c r="U24" s="6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2" t="str">
        <f t="shared" si="15"/>
        <v/>
      </c>
    </row>
    <row r="25" spans="1:40">
      <c r="A25" s="67" t="str">
        <f t="shared" si="2"/>
        <v/>
      </c>
      <c r="B25" s="67"/>
      <c r="C25" s="67" t="str">
        <f t="shared" si="3"/>
        <v xml:space="preserve"> </v>
      </c>
      <c r="D25" s="72" t="str">
        <f t="shared" si="4"/>
        <v/>
      </c>
      <c r="E25" s="78" t="str">
        <f t="shared" si="5"/>
        <v xml:space="preserve"> </v>
      </c>
      <c r="F25" s="65" t="str">
        <f t="shared" si="6"/>
        <v xml:space="preserve"> </v>
      </c>
      <c r="G25" s="65" t="str">
        <f t="shared" si="7"/>
        <v xml:space="preserve"> </v>
      </c>
      <c r="H25" s="65" t="str">
        <f t="shared" si="8"/>
        <v xml:space="preserve"> </v>
      </c>
      <c r="I25" s="73"/>
      <c r="J25" s="73"/>
      <c r="K25" s="73"/>
      <c r="L25" s="71" t="str">
        <f t="shared" si="9"/>
        <v xml:space="preserve"> </v>
      </c>
      <c r="M25" s="71" t="str">
        <f t="shared" si="10"/>
        <v xml:space="preserve"> </v>
      </c>
      <c r="N25" s="71" t="str">
        <f t="shared" si="11"/>
        <v xml:space="preserve"> </v>
      </c>
      <c r="O25" s="71" t="str">
        <f t="shared" si="12"/>
        <v xml:space="preserve"> </v>
      </c>
      <c r="P25" s="69" t="str">
        <f t="shared" si="13"/>
        <v xml:space="preserve"> </v>
      </c>
      <c r="Q25" s="73" t="str">
        <f t="shared" si="14"/>
        <v xml:space="preserve"> </v>
      </c>
      <c r="R25" s="73"/>
      <c r="S25" s="64"/>
      <c r="T25" s="64"/>
      <c r="U25" s="6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2" t="str">
        <f t="shared" si="15"/>
        <v/>
      </c>
    </row>
    <row r="26" spans="1:40">
      <c r="A26" s="67" t="str">
        <f t="shared" si="2"/>
        <v/>
      </c>
      <c r="B26" s="67"/>
      <c r="C26" s="67" t="str">
        <f t="shared" si="3"/>
        <v xml:space="preserve"> </v>
      </c>
      <c r="D26" s="72" t="str">
        <f t="shared" si="4"/>
        <v/>
      </c>
      <c r="E26" s="78" t="str">
        <f t="shared" si="5"/>
        <v xml:space="preserve"> </v>
      </c>
      <c r="F26" s="65" t="str">
        <f t="shared" si="6"/>
        <v xml:space="preserve"> </v>
      </c>
      <c r="G26" s="65" t="str">
        <f t="shared" si="7"/>
        <v xml:space="preserve"> </v>
      </c>
      <c r="H26" s="65" t="str">
        <f t="shared" si="8"/>
        <v xml:space="preserve"> </v>
      </c>
      <c r="I26" s="73"/>
      <c r="J26" s="73"/>
      <c r="K26" s="73"/>
      <c r="L26" s="71" t="str">
        <f t="shared" si="9"/>
        <v xml:space="preserve"> </v>
      </c>
      <c r="M26" s="71" t="str">
        <f t="shared" si="10"/>
        <v xml:space="preserve"> </v>
      </c>
      <c r="N26" s="71" t="str">
        <f t="shared" si="11"/>
        <v xml:space="preserve"> </v>
      </c>
      <c r="O26" s="71" t="str">
        <f t="shared" si="12"/>
        <v xml:space="preserve"> </v>
      </c>
      <c r="P26" s="69" t="str">
        <f t="shared" si="13"/>
        <v xml:space="preserve"> </v>
      </c>
      <c r="Q26" s="73" t="str">
        <f t="shared" si="14"/>
        <v xml:space="preserve"> </v>
      </c>
      <c r="R26" s="73"/>
      <c r="S26" s="64"/>
      <c r="T26" s="64"/>
      <c r="U26" s="6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2" t="str">
        <f t="shared" si="15"/>
        <v/>
      </c>
    </row>
    <row r="27" spans="1:40">
      <c r="A27" s="67" t="str">
        <f t="shared" si="2"/>
        <v/>
      </c>
      <c r="B27" s="67"/>
      <c r="C27" s="67" t="str">
        <f t="shared" si="3"/>
        <v xml:space="preserve"> </v>
      </c>
      <c r="D27" s="72" t="str">
        <f t="shared" si="4"/>
        <v/>
      </c>
      <c r="E27" s="78" t="str">
        <f t="shared" si="5"/>
        <v xml:space="preserve"> </v>
      </c>
      <c r="F27" s="65" t="str">
        <f t="shared" si="6"/>
        <v xml:space="preserve"> </v>
      </c>
      <c r="G27" s="65" t="str">
        <f t="shared" si="7"/>
        <v xml:space="preserve"> </v>
      </c>
      <c r="H27" s="65" t="str">
        <f t="shared" si="8"/>
        <v xml:space="preserve"> </v>
      </c>
      <c r="I27" s="73"/>
      <c r="J27" s="73"/>
      <c r="K27" s="73"/>
      <c r="L27" s="71" t="str">
        <f t="shared" si="9"/>
        <v xml:space="preserve"> </v>
      </c>
      <c r="M27" s="71" t="str">
        <f t="shared" si="10"/>
        <v xml:space="preserve"> </v>
      </c>
      <c r="N27" s="71" t="str">
        <f t="shared" si="11"/>
        <v xml:space="preserve"> </v>
      </c>
      <c r="O27" s="71" t="str">
        <f t="shared" si="12"/>
        <v xml:space="preserve"> </v>
      </c>
      <c r="P27" s="69" t="str">
        <f t="shared" si="13"/>
        <v xml:space="preserve"> </v>
      </c>
      <c r="Q27" s="73" t="str">
        <f t="shared" si="14"/>
        <v xml:space="preserve"> </v>
      </c>
      <c r="R27" s="73"/>
      <c r="S27" s="64"/>
      <c r="T27" s="64"/>
      <c r="U27" s="6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2" t="str">
        <f t="shared" si="15"/>
        <v/>
      </c>
    </row>
    <row r="28" spans="1:40">
      <c r="A28" s="67" t="str">
        <f t="shared" si="2"/>
        <v/>
      </c>
      <c r="B28" s="67"/>
      <c r="C28" s="67" t="str">
        <f t="shared" si="3"/>
        <v xml:space="preserve"> </v>
      </c>
      <c r="D28" s="72" t="str">
        <f t="shared" si="4"/>
        <v/>
      </c>
      <c r="E28" s="78" t="str">
        <f t="shared" si="5"/>
        <v xml:space="preserve"> </v>
      </c>
      <c r="F28" s="65" t="str">
        <f t="shared" si="6"/>
        <v xml:space="preserve"> </v>
      </c>
      <c r="G28" s="65" t="str">
        <f t="shared" si="7"/>
        <v xml:space="preserve"> </v>
      </c>
      <c r="H28" s="65" t="str">
        <f t="shared" si="8"/>
        <v xml:space="preserve"> </v>
      </c>
      <c r="I28" s="73"/>
      <c r="J28" s="73"/>
      <c r="K28" s="73"/>
      <c r="L28" s="71" t="str">
        <f t="shared" si="9"/>
        <v xml:space="preserve"> </v>
      </c>
      <c r="M28" s="71" t="str">
        <f t="shared" si="10"/>
        <v xml:space="preserve"> </v>
      </c>
      <c r="N28" s="71" t="str">
        <f t="shared" si="11"/>
        <v xml:space="preserve"> </v>
      </c>
      <c r="O28" s="71" t="str">
        <f t="shared" si="12"/>
        <v xml:space="preserve"> </v>
      </c>
      <c r="P28" s="69" t="str">
        <f t="shared" si="13"/>
        <v xml:space="preserve"> </v>
      </c>
      <c r="Q28" s="73" t="str">
        <f t="shared" si="14"/>
        <v xml:space="preserve"> </v>
      </c>
      <c r="R28" s="73"/>
      <c r="S28" s="64"/>
      <c r="T28" s="64"/>
      <c r="U28" s="6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2" t="str">
        <f t="shared" si="15"/>
        <v/>
      </c>
    </row>
    <row r="29" spans="1:40">
      <c r="A29" s="67" t="str">
        <f t="shared" si="2"/>
        <v/>
      </c>
      <c r="B29" s="67"/>
      <c r="C29" s="67" t="str">
        <f t="shared" si="3"/>
        <v xml:space="preserve"> </v>
      </c>
      <c r="D29" s="72" t="str">
        <f t="shared" si="4"/>
        <v/>
      </c>
      <c r="E29" s="78" t="str">
        <f t="shared" si="5"/>
        <v xml:space="preserve"> </v>
      </c>
      <c r="F29" s="65" t="str">
        <f t="shared" si="6"/>
        <v xml:space="preserve"> </v>
      </c>
      <c r="G29" s="65" t="str">
        <f t="shared" si="7"/>
        <v xml:space="preserve"> </v>
      </c>
      <c r="H29" s="65" t="str">
        <f t="shared" si="8"/>
        <v xml:space="preserve"> </v>
      </c>
      <c r="I29" s="73"/>
      <c r="J29" s="73"/>
      <c r="K29" s="73"/>
      <c r="L29" s="71" t="str">
        <f t="shared" si="9"/>
        <v xml:space="preserve"> </v>
      </c>
      <c r="M29" s="71" t="str">
        <f t="shared" si="10"/>
        <v xml:space="preserve"> </v>
      </c>
      <c r="N29" s="71" t="str">
        <f t="shared" si="11"/>
        <v xml:space="preserve"> </v>
      </c>
      <c r="O29" s="71" t="str">
        <f t="shared" si="12"/>
        <v xml:space="preserve"> </v>
      </c>
      <c r="P29" s="69" t="str">
        <f t="shared" si="13"/>
        <v xml:space="preserve"> </v>
      </c>
      <c r="Q29" s="73" t="str">
        <f t="shared" si="14"/>
        <v xml:space="preserve"> </v>
      </c>
      <c r="R29" s="73"/>
      <c r="S29" s="64"/>
      <c r="T29" s="64"/>
      <c r="U29" s="6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2" t="str">
        <f t="shared" si="15"/>
        <v/>
      </c>
    </row>
    <row r="30" spans="1:40">
      <c r="A30" s="67" t="str">
        <f t="shared" si="2"/>
        <v/>
      </c>
      <c r="B30" s="67"/>
      <c r="C30" s="67" t="str">
        <f t="shared" si="3"/>
        <v xml:space="preserve"> </v>
      </c>
      <c r="D30" s="72" t="str">
        <f t="shared" si="4"/>
        <v/>
      </c>
      <c r="E30" s="78" t="str">
        <f t="shared" si="5"/>
        <v xml:space="preserve"> </v>
      </c>
      <c r="F30" s="65" t="str">
        <f t="shared" si="6"/>
        <v xml:space="preserve"> </v>
      </c>
      <c r="G30" s="65" t="str">
        <f t="shared" si="7"/>
        <v xml:space="preserve"> </v>
      </c>
      <c r="H30" s="65" t="str">
        <f t="shared" si="8"/>
        <v xml:space="preserve"> </v>
      </c>
      <c r="I30" s="73"/>
      <c r="J30" s="73"/>
      <c r="K30" s="73"/>
      <c r="L30" s="71" t="str">
        <f t="shared" si="9"/>
        <v xml:space="preserve"> </v>
      </c>
      <c r="M30" s="71" t="str">
        <f t="shared" si="10"/>
        <v xml:space="preserve"> </v>
      </c>
      <c r="N30" s="71" t="str">
        <f t="shared" si="11"/>
        <v xml:space="preserve"> </v>
      </c>
      <c r="O30" s="71" t="str">
        <f t="shared" si="12"/>
        <v xml:space="preserve"> </v>
      </c>
      <c r="P30" s="69" t="str">
        <f t="shared" si="13"/>
        <v xml:space="preserve"> </v>
      </c>
      <c r="Q30" s="73" t="str">
        <f t="shared" si="14"/>
        <v xml:space="preserve"> </v>
      </c>
      <c r="R30" s="73"/>
      <c r="S30" s="64"/>
      <c r="T30" s="64"/>
      <c r="U30" s="6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2" t="str">
        <f t="shared" si="15"/>
        <v/>
      </c>
    </row>
    <row r="31" spans="1:40">
      <c r="A31" s="67" t="str">
        <f t="shared" si="2"/>
        <v/>
      </c>
      <c r="B31" s="67"/>
      <c r="C31" s="67" t="str">
        <f t="shared" si="3"/>
        <v xml:space="preserve"> </v>
      </c>
      <c r="D31" s="72" t="str">
        <f t="shared" si="4"/>
        <v/>
      </c>
      <c r="E31" s="78" t="str">
        <f t="shared" si="5"/>
        <v xml:space="preserve"> </v>
      </c>
      <c r="F31" s="65" t="str">
        <f t="shared" si="6"/>
        <v xml:space="preserve"> </v>
      </c>
      <c r="G31" s="65" t="str">
        <f t="shared" si="7"/>
        <v xml:space="preserve"> </v>
      </c>
      <c r="H31" s="65" t="str">
        <f t="shared" si="8"/>
        <v xml:space="preserve"> </v>
      </c>
      <c r="I31" s="73"/>
      <c r="J31" s="73"/>
      <c r="K31" s="73"/>
      <c r="L31" s="71" t="str">
        <f t="shared" si="9"/>
        <v xml:space="preserve"> </v>
      </c>
      <c r="M31" s="71" t="str">
        <f t="shared" si="10"/>
        <v xml:space="preserve"> </v>
      </c>
      <c r="N31" s="71" t="str">
        <f t="shared" si="11"/>
        <v xml:space="preserve"> </v>
      </c>
      <c r="O31" s="71" t="str">
        <f t="shared" si="12"/>
        <v xml:space="preserve"> </v>
      </c>
      <c r="P31" s="69" t="str">
        <f t="shared" si="13"/>
        <v xml:space="preserve"> </v>
      </c>
      <c r="Q31" s="73" t="str">
        <f t="shared" si="14"/>
        <v xml:space="preserve"> </v>
      </c>
      <c r="R31" s="73"/>
      <c r="S31" s="64"/>
      <c r="T31" s="64"/>
      <c r="U31" s="6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2" t="str">
        <f t="shared" si="15"/>
        <v/>
      </c>
    </row>
    <row r="32" spans="1:40">
      <c r="A32" s="67" t="str">
        <f t="shared" si="2"/>
        <v/>
      </c>
      <c r="B32" s="67"/>
      <c r="C32" s="67" t="str">
        <f t="shared" si="3"/>
        <v xml:space="preserve"> </v>
      </c>
      <c r="D32" s="72" t="str">
        <f t="shared" si="4"/>
        <v/>
      </c>
      <c r="E32" s="78" t="str">
        <f t="shared" si="5"/>
        <v xml:space="preserve"> </v>
      </c>
      <c r="F32" s="65" t="str">
        <f t="shared" si="6"/>
        <v xml:space="preserve"> </v>
      </c>
      <c r="G32" s="65" t="str">
        <f t="shared" si="7"/>
        <v xml:space="preserve"> </v>
      </c>
      <c r="H32" s="65" t="str">
        <f t="shared" si="8"/>
        <v xml:space="preserve"> </v>
      </c>
      <c r="I32" s="73"/>
      <c r="J32" s="73"/>
      <c r="K32" s="73"/>
      <c r="L32" s="71" t="str">
        <f t="shared" si="9"/>
        <v xml:space="preserve"> </v>
      </c>
      <c r="M32" s="71" t="str">
        <f t="shared" si="10"/>
        <v xml:space="preserve"> </v>
      </c>
      <c r="N32" s="71" t="str">
        <f t="shared" si="11"/>
        <v xml:space="preserve"> </v>
      </c>
      <c r="O32" s="71" t="str">
        <f t="shared" si="12"/>
        <v xml:space="preserve"> </v>
      </c>
      <c r="P32" s="69" t="str">
        <f t="shared" si="13"/>
        <v xml:space="preserve"> </v>
      </c>
      <c r="Q32" s="73" t="str">
        <f t="shared" si="14"/>
        <v xml:space="preserve"> </v>
      </c>
      <c r="R32" s="73"/>
      <c r="S32" s="64"/>
      <c r="T32" s="64"/>
      <c r="U32" s="6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2" t="str">
        <f t="shared" si="15"/>
        <v/>
      </c>
    </row>
    <row r="33" spans="1:33">
      <c r="A33" s="67" t="str">
        <f t="shared" si="2"/>
        <v/>
      </c>
      <c r="B33" s="67"/>
      <c r="C33" s="67" t="str">
        <f t="shared" si="3"/>
        <v xml:space="preserve"> </v>
      </c>
      <c r="D33" s="72" t="str">
        <f t="shared" si="4"/>
        <v/>
      </c>
      <c r="E33" s="78" t="str">
        <f t="shared" si="5"/>
        <v xml:space="preserve"> </v>
      </c>
      <c r="F33" s="65" t="str">
        <f t="shared" si="6"/>
        <v xml:space="preserve"> </v>
      </c>
      <c r="G33" s="65" t="str">
        <f t="shared" si="7"/>
        <v xml:space="preserve"> </v>
      </c>
      <c r="H33" s="65" t="str">
        <f t="shared" si="8"/>
        <v xml:space="preserve"> </v>
      </c>
      <c r="I33" s="73"/>
      <c r="J33" s="73"/>
      <c r="K33" s="73"/>
      <c r="L33" s="71" t="str">
        <f t="shared" si="9"/>
        <v xml:space="preserve"> </v>
      </c>
      <c r="M33" s="71" t="str">
        <f t="shared" si="10"/>
        <v xml:space="preserve"> </v>
      </c>
      <c r="N33" s="71" t="str">
        <f t="shared" si="11"/>
        <v xml:space="preserve"> </v>
      </c>
      <c r="O33" s="71" t="str">
        <f t="shared" si="12"/>
        <v xml:space="preserve"> </v>
      </c>
      <c r="P33" s="69" t="str">
        <f t="shared" si="13"/>
        <v xml:space="preserve"> </v>
      </c>
      <c r="Q33" s="73" t="str">
        <f t="shared" si="14"/>
        <v xml:space="preserve"> </v>
      </c>
      <c r="R33" s="73"/>
      <c r="S33" s="64"/>
      <c r="T33" s="64"/>
      <c r="U33" s="6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2" t="str">
        <f t="shared" si="15"/>
        <v/>
      </c>
    </row>
    <row r="34" spans="1:33">
      <c r="A34" s="67" t="str">
        <f t="shared" si="2"/>
        <v/>
      </c>
      <c r="B34" s="67"/>
      <c r="C34" s="67" t="str">
        <f t="shared" si="3"/>
        <v xml:space="preserve"> </v>
      </c>
      <c r="D34" s="72" t="str">
        <f t="shared" si="4"/>
        <v/>
      </c>
      <c r="E34" s="78" t="str">
        <f t="shared" si="5"/>
        <v xml:space="preserve"> </v>
      </c>
      <c r="F34" s="65" t="str">
        <f t="shared" si="6"/>
        <v xml:space="preserve"> </v>
      </c>
      <c r="G34" s="65" t="str">
        <f t="shared" si="7"/>
        <v xml:space="preserve"> </v>
      </c>
      <c r="H34" s="65" t="str">
        <f t="shared" si="8"/>
        <v xml:space="preserve"> </v>
      </c>
      <c r="I34" s="73"/>
      <c r="J34" s="73"/>
      <c r="K34" s="73"/>
      <c r="L34" s="71" t="str">
        <f t="shared" si="9"/>
        <v xml:space="preserve"> </v>
      </c>
      <c r="M34" s="71" t="str">
        <f t="shared" si="10"/>
        <v xml:space="preserve"> </v>
      </c>
      <c r="N34" s="71" t="str">
        <f t="shared" si="11"/>
        <v xml:space="preserve"> </v>
      </c>
      <c r="O34" s="71" t="str">
        <f t="shared" si="12"/>
        <v xml:space="preserve"> </v>
      </c>
      <c r="P34" s="69" t="str">
        <f t="shared" si="13"/>
        <v xml:space="preserve"> </v>
      </c>
      <c r="Q34" s="73" t="str">
        <f t="shared" si="14"/>
        <v xml:space="preserve"> </v>
      </c>
      <c r="R34" s="73"/>
      <c r="S34" s="64"/>
      <c r="T34" s="64"/>
      <c r="U34" s="6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2" t="str">
        <f t="shared" si="15"/>
        <v/>
      </c>
    </row>
  </sheetData>
  <mergeCells count="3">
    <mergeCell ref="F5:H5"/>
    <mergeCell ref="F4:H4"/>
    <mergeCell ref="A2:D2"/>
  </mergeCells>
  <phoneticPr fontId="13" type="noConversion"/>
  <pageMargins left="1" right="1" top="0.57361111111111107" bottom="0.57361111111111107" header="0" footer="0"/>
  <headerFooter alignWithMargins="0">
    <oddHeader>&amp;L&amp;C&amp;R</oddHeader>
    <oddFooter>&amp;L&amp;C&amp;R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8"/>
  <sheetViews>
    <sheetView zoomScaleSheetLayoutView="1" workbookViewId="0"/>
  </sheetViews>
  <sheetFormatPr defaultColWidth="11.42578125" defaultRowHeight="15"/>
  <cols>
    <col min="1" max="1" width="7.140625" style="10" customWidth="1"/>
    <col min="2" max="2" width="7.7109375" style="10" customWidth="1"/>
    <col min="3" max="3" width="8" style="10" hidden="1" customWidth="1"/>
    <col min="4" max="4" width="20.7109375" style="13" customWidth="1"/>
    <col min="5" max="5" width="10.7109375" style="16" customWidth="1"/>
    <col min="6" max="6" width="15.7109375" style="13" customWidth="1"/>
    <col min="7" max="8" width="7.42578125" style="13" hidden="1" customWidth="1"/>
    <col min="9" max="9" width="7.42578125" style="10" customWidth="1"/>
    <col min="10" max="12" width="7.28515625" style="10" customWidth="1"/>
    <col min="13" max="16" width="7.28515625" style="11" customWidth="1"/>
    <col min="17" max="17" width="5.42578125" style="10" customWidth="1"/>
    <col min="18" max="18" width="5.85546875" style="10" customWidth="1"/>
    <col min="19" max="19" width="7.85546875" style="10" hidden="1" customWidth="1"/>
    <col min="20" max="20" width="21.42578125" style="11" customWidth="1"/>
    <col min="21" max="21" width="11.28515625" style="97" customWidth="1"/>
    <col min="22" max="22" width="11.85546875" style="11" customWidth="1"/>
    <col min="23" max="23" width="8" style="11" customWidth="1"/>
    <col min="24" max="24" width="12" style="11" customWidth="1"/>
    <col min="25" max="25" width="7.85546875" style="11" customWidth="1"/>
    <col min="26" max="31" width="6.85546875" style="11" customWidth="1"/>
    <col min="32" max="32" width="6.85546875" style="10" hidden="1" customWidth="1"/>
    <col min="33" max="38" width="8.42578125" style="11" hidden="1" customWidth="1"/>
    <col min="39" max="39" width="7.42578125" style="11" customWidth="1"/>
    <col min="40" max="40" width="19.7109375" style="11" customWidth="1"/>
    <col min="41" max="16384" width="11.42578125" style="11"/>
  </cols>
  <sheetData>
    <row r="1" spans="1:40" ht="18.75" customHeight="1">
      <c r="A1" s="3" t="str">
        <f>nbox!B1</f>
        <v>"Žemaitijos taurės" IV etapas</v>
      </c>
      <c r="E1" s="10"/>
      <c r="Q1" s="3" t="str">
        <f>A1</f>
        <v>"Žemaitijos taurės" IV etapas</v>
      </c>
      <c r="V1" s="13"/>
      <c r="W1" s="13"/>
      <c r="X1" s="13"/>
    </row>
    <row r="2" spans="1:40" ht="16.5" customHeight="1">
      <c r="A2" s="360" t="e">
        <f>IF(ISBLANK(A3)," ",VLOOKUP(A3,diena,2))</f>
        <v>#NAME?</v>
      </c>
      <c r="B2" s="360"/>
      <c r="C2" s="360"/>
      <c r="D2" s="360"/>
      <c r="E2" s="10"/>
      <c r="F2" s="41" t="str">
        <f>nbox!$E$1</f>
        <v>Klaipėda, Lengvosios atletikos maniežas</v>
      </c>
      <c r="G2" s="41"/>
      <c r="H2" s="41"/>
      <c r="Q2" s="360" t="e">
        <f>A2</f>
        <v>#NAME?</v>
      </c>
      <c r="R2" s="360"/>
      <c r="S2" s="360"/>
      <c r="T2" s="360"/>
      <c r="U2" s="11" t="str">
        <f>F2</f>
        <v>Klaipėda, Lengvosios atletikos maniežas</v>
      </c>
      <c r="W2" s="32"/>
      <c r="X2" s="32"/>
    </row>
    <row r="3" spans="1:40">
      <c r="A3" s="33">
        <v>2</v>
      </c>
      <c r="B3" s="53"/>
      <c r="C3" s="11" t="str">
        <f>CONCATENATE(C4,C5)</f>
        <v>in_rut6kg v</v>
      </c>
      <c r="D3" s="11"/>
      <c r="E3" s="10"/>
    </row>
    <row r="4" spans="1:40" ht="18.75" customHeight="1">
      <c r="A4" s="33" t="s">
        <v>409</v>
      </c>
      <c r="B4" s="33" t="s">
        <v>567</v>
      </c>
      <c r="C4" s="11" t="str">
        <f>nbox!$D$3</f>
        <v>in_</v>
      </c>
      <c r="D4" s="3" t="e">
        <f>IF(ISBLANK(B4)," ",VLOOKUP(C5,#REF!,2,FALSE))</f>
        <v>#REF!</v>
      </c>
      <c r="E4" s="10"/>
      <c r="F4" s="19">
        <f>nbox!E2</f>
        <v>0</v>
      </c>
      <c r="G4" s="19"/>
      <c r="H4" s="19"/>
      <c r="I4" s="46" t="e">
        <f>VLOOKUP(C3,#REF!,2,FALSE)</f>
        <v>#REF!</v>
      </c>
      <c r="M4" s="12"/>
      <c r="N4" s="12"/>
      <c r="O4" s="12"/>
      <c r="P4" s="12"/>
      <c r="T4" s="3" t="e">
        <f>D4</f>
        <v>#REF!</v>
      </c>
      <c r="W4" s="356">
        <f>F4</f>
        <v>0</v>
      </c>
      <c r="X4" s="356"/>
      <c r="Y4" s="46" t="e">
        <f>I4</f>
        <v>#REF!</v>
      </c>
    </row>
    <row r="5" spans="1:40" ht="15.75" customHeight="1">
      <c r="B5" s="19" t="s">
        <v>123</v>
      </c>
      <c r="C5" s="10" t="str">
        <f>CONCATENATE(A4," ",B4)</f>
        <v>rut6kg v</v>
      </c>
      <c r="D5" s="52" t="e">
        <f>IF(ISBLANK(A4)," ",VLOOKUP(C5,#REF!,2,FALSE))</f>
        <v>#REF!</v>
      </c>
      <c r="E5" s="356">
        <f>nbox!E3</f>
        <v>0</v>
      </c>
      <c r="F5" s="356"/>
      <c r="G5" s="19"/>
      <c r="H5" s="19"/>
      <c r="I5" s="46" t="e">
        <f>VLOOKUP(C3,#REF!,3,FALSE)</f>
        <v>#REF!</v>
      </c>
      <c r="M5" s="12"/>
      <c r="N5" s="12"/>
      <c r="O5" s="12"/>
      <c r="P5" s="12"/>
      <c r="V5" s="356">
        <f>E5</f>
        <v>0</v>
      </c>
      <c r="W5" s="356"/>
      <c r="X5" s="356"/>
      <c r="Y5" s="46" t="e">
        <f>I5</f>
        <v>#REF!</v>
      </c>
      <c r="Z5" s="361" t="s">
        <v>124</v>
      </c>
      <c r="AA5" s="362"/>
      <c r="AB5" s="362"/>
      <c r="AC5" s="362"/>
      <c r="AD5" s="362"/>
      <c r="AE5" s="363"/>
      <c r="AG5" s="10"/>
      <c r="AH5" s="10"/>
      <c r="AI5" s="10"/>
      <c r="AJ5" s="10"/>
      <c r="AK5" s="10"/>
      <c r="AL5" s="10"/>
    </row>
    <row r="6" spans="1:40" ht="15.75" customHeight="1">
      <c r="A6" s="35" t="s">
        <v>274</v>
      </c>
      <c r="B6" s="68" t="s">
        <v>278</v>
      </c>
      <c r="C6" s="39" t="s">
        <v>279</v>
      </c>
      <c r="D6" s="58" t="s">
        <v>560</v>
      </c>
      <c r="E6" s="43" t="s">
        <v>570</v>
      </c>
      <c r="F6" s="58" t="s">
        <v>280</v>
      </c>
      <c r="G6" s="39" t="s">
        <v>282</v>
      </c>
      <c r="H6" s="39" t="s">
        <v>283</v>
      </c>
      <c r="I6" s="95" t="s">
        <v>116</v>
      </c>
      <c r="J6" s="68" t="s">
        <v>117</v>
      </c>
      <c r="K6" s="68" t="s">
        <v>118</v>
      </c>
      <c r="L6" s="68" t="s">
        <v>119</v>
      </c>
      <c r="M6" s="12" t="str">
        <f>$C$5</f>
        <v>rut6kg v</v>
      </c>
      <c r="N6" s="12"/>
      <c r="O6" s="12"/>
      <c r="P6" s="12"/>
      <c r="Q6" s="35" t="s">
        <v>274</v>
      </c>
      <c r="R6" s="35" t="s">
        <v>278</v>
      </c>
      <c r="S6" s="39" t="s">
        <v>279</v>
      </c>
      <c r="T6" s="58" t="s">
        <v>560</v>
      </c>
      <c r="U6" s="88" t="s">
        <v>570</v>
      </c>
      <c r="V6" s="61" t="s">
        <v>280</v>
      </c>
      <c r="W6" s="58" t="s">
        <v>563</v>
      </c>
      <c r="X6" s="58" t="s">
        <v>564</v>
      </c>
      <c r="Y6" s="35" t="s">
        <v>116</v>
      </c>
      <c r="Z6" s="89" t="s">
        <v>117</v>
      </c>
      <c r="AA6" s="89" t="s">
        <v>118</v>
      </c>
      <c r="AB6" s="89" t="s">
        <v>119</v>
      </c>
      <c r="AC6" s="89" t="s">
        <v>120</v>
      </c>
      <c r="AD6" s="89" t="s">
        <v>121</v>
      </c>
      <c r="AE6" s="89" t="s">
        <v>122</v>
      </c>
      <c r="AF6" s="35" t="s">
        <v>284</v>
      </c>
      <c r="AG6" s="68" t="s">
        <v>282</v>
      </c>
      <c r="AH6" s="68" t="s">
        <v>283</v>
      </c>
      <c r="AI6" s="39"/>
      <c r="AJ6" s="39"/>
      <c r="AK6" s="39"/>
      <c r="AL6" s="39"/>
      <c r="AM6" s="35" t="s">
        <v>100</v>
      </c>
      <c r="AN6" s="31" t="s">
        <v>565</v>
      </c>
    </row>
    <row r="7" spans="1:40" ht="15.75" customHeight="1">
      <c r="A7" s="5" t="str">
        <f t="shared" ref="A7:A34" si="0">IF(ISBLANK(J7),"",RANK(I7,$I$7:$I$34))</f>
        <v/>
      </c>
      <c r="B7" s="5"/>
      <c r="C7" s="5" t="str">
        <f t="shared" ref="C7:C34" si="1">IF(ISBLANK(B7)," ",CONCATENATE($B$4,B7))</f>
        <v xml:space="preserve"> </v>
      </c>
      <c r="D7" s="47" t="str">
        <f t="shared" ref="D7:D34" si="2">IF(ISBLANK(B7),"",VLOOKUP(C7,id,2,FALSE))</f>
        <v/>
      </c>
      <c r="E7" s="45" t="str">
        <f t="shared" ref="E7:E34" si="3">IF(ISBLANK(B7)," ",VLOOKUP(C7,id,3,FALSE))</f>
        <v xml:space="preserve"> </v>
      </c>
      <c r="F7" s="47" t="str">
        <f t="shared" ref="F7:F34" si="4">IF(ISBLANK(B7)," ",VLOOKUP(C7,id,4,FALSE))</f>
        <v xml:space="preserve"> </v>
      </c>
      <c r="G7" s="38">
        <v>20</v>
      </c>
      <c r="H7" s="38">
        <v>20</v>
      </c>
      <c r="I7" s="101" t="str">
        <f t="shared" ref="I7:I34" si="5">IF(ISBLANK(J7),"",MAX(J7:L7))</f>
        <v/>
      </c>
      <c r="J7" s="38"/>
      <c r="K7" s="38"/>
      <c r="L7" s="38"/>
      <c r="M7" s="12" t="s">
        <v>98</v>
      </c>
      <c r="N7" s="12" t="s">
        <v>99</v>
      </c>
      <c r="O7" s="12" t="s">
        <v>100</v>
      </c>
      <c r="P7" s="12"/>
      <c r="R7" s="10" t="str">
        <f t="shared" ref="R7:R14" si="6">IF(ISBLANK(Q7)," ",VLOOKUP(Q7,rzfrutvj,2,FALSE))</f>
        <v xml:space="preserve"> </v>
      </c>
      <c r="S7" s="10" t="str">
        <f t="shared" ref="S7:S34" si="7">IF(ISBLANK(Q7)," ",CONCATENATE($B$4,R7))</f>
        <v xml:space="preserve"> </v>
      </c>
      <c r="T7" s="13" t="str">
        <f t="shared" ref="T7:T38" si="8">IF(ISBLANK(Q7),"",VLOOKUP(S7,id,2,FALSE))</f>
        <v/>
      </c>
      <c r="U7" s="94" t="str">
        <f t="shared" ref="U7:U38" si="9">IF(ISBLANK(Q7)," ",VLOOKUP(S7,id,3,FALSE))</f>
        <v xml:space="preserve"> </v>
      </c>
      <c r="V7" s="19" t="str">
        <f t="shared" ref="V7:V38" si="10">IF(ISBLANK(Q7)," ",VLOOKUP(S7,id,4,FALSE))</f>
        <v xml:space="preserve"> </v>
      </c>
      <c r="W7" s="13" t="str">
        <f t="shared" ref="W7:W38" si="11">IF(ISBLANK(Q7)," ",VLOOKUP(S7,id,5,FALSE))</f>
        <v xml:space="preserve"> </v>
      </c>
      <c r="X7" s="13" t="str">
        <f t="shared" ref="X7:X38" si="12">IF(ISBLANK(Q7)," ",VLOOKUP(S7,id,6,FALSE))</f>
        <v xml:space="preserve"> </v>
      </c>
      <c r="Y7" s="46" t="str">
        <f t="shared" ref="Y7:Y14" si="13">IF(ISBLANK(Q7)," ",VLOOKUP(Q7,rzfrutvj,9,FALSE))</f>
        <v xml:space="preserve"> </v>
      </c>
      <c r="Z7" s="46" t="str">
        <f t="shared" ref="Z7:Z14" si="14">IF(ISBLANK(Q7)," ",VLOOKUP(Q7,rzfrutvj,10,FALSE))</f>
        <v xml:space="preserve"> </v>
      </c>
      <c r="AA7" s="46" t="str">
        <f t="shared" ref="AA7:AA14" si="15">IF(ISBLANK(Q7)," ",VLOOKUP(Q7,rzfrutvj,11,FALSE))</f>
        <v xml:space="preserve"> </v>
      </c>
      <c r="AB7" s="46" t="str">
        <f t="shared" ref="AB7:AB14" si="16">IF(ISBLANK(Q7)," ",VLOOKUP(Q7,rzfrutvj,12,FALSE))</f>
        <v xml:space="preserve"> </v>
      </c>
      <c r="AC7" s="46" t="str">
        <f t="shared" ref="AC7:AC14" si="17">IF(ISBLANK(Q7)," ",VLOOKUP(Q7,rzfrutvj,13,FALSE))</f>
        <v xml:space="preserve"> </v>
      </c>
      <c r="AD7" s="46" t="str">
        <f t="shared" ref="AD7:AD14" si="18">IF(ISBLANK(Q7)," ",VLOOKUP(Q7,rzfrutvj,14,FALSE))</f>
        <v xml:space="preserve"> </v>
      </c>
      <c r="AE7" s="46" t="str">
        <f t="shared" ref="AE7:AE14" si="19">IF(ISBLANK(Q7)," ",VLOOKUP(Q7,rzfrutvj,15,FALSE))</f>
        <v xml:space="preserve"> </v>
      </c>
      <c r="AF7" s="46" t="str">
        <f t="shared" ref="AF7:AF36" si="20">IF(ISBLANK(Q7)," ",CONCATENATE(AI7,AJ7,AK7,AL7))</f>
        <v xml:space="preserve"> </v>
      </c>
      <c r="AG7" s="46" t="str">
        <f t="shared" ref="AG7:AG14" si="21">IF(ISBLANK(Q7)," ",VLOOKUP(Q7,rzfrutvj,7,FALSE))</f>
        <v xml:space="preserve"> </v>
      </c>
      <c r="AH7" s="46" t="str">
        <f t="shared" ref="AH7:AH14" si="22">IF(ISBLANK(Q7)," ",VLOOKUP(Q7,rzfrutvj,8,FALSE))</f>
        <v xml:space="preserve"> </v>
      </c>
      <c r="AI7" s="46" t="str">
        <f t="shared" ref="AI7:AI36" si="23">IF(ISBLANK(Q7)," ",IF(Y7=AG7,"="," "))</f>
        <v xml:space="preserve"> </v>
      </c>
      <c r="AJ7" s="46" t="str">
        <f t="shared" ref="AJ7:AJ36" si="24">IF(ISBLANK(Q7)," ",IF(Y7&gt;=AG7,"SB"," "))</f>
        <v xml:space="preserve"> </v>
      </c>
      <c r="AK7" s="46" t="str">
        <f t="shared" ref="AK7:AK36" si="25">IF(ISBLANK(Q7)," ",IF(Y7=AH7,"="," "))</f>
        <v xml:space="preserve"> </v>
      </c>
      <c r="AL7" s="46" t="str">
        <f t="shared" ref="AL7:AL36" si="26">IF(ISBLANK(Q7)," ",IF(Y7&gt;=AH7,"PB"," "))</f>
        <v xml:space="preserve"> </v>
      </c>
      <c r="AM7" s="10" t="str">
        <f t="shared" ref="AM7:AM38" si="27">IF(ISBLANK(Q7)," ",VLOOKUP(Y7,$N$8:$O$17,2))</f>
        <v xml:space="preserve"> </v>
      </c>
      <c r="AN7" s="13" t="str">
        <f>IF(ISBLANK(Q7)," ",VLOOKUP(S7,#REF!,7,FALSE))</f>
        <v xml:space="preserve"> </v>
      </c>
    </row>
    <row r="8" spans="1:40">
      <c r="A8" s="7" t="str">
        <f t="shared" si="0"/>
        <v/>
      </c>
      <c r="B8" s="7"/>
      <c r="C8" s="7" t="str">
        <f t="shared" si="1"/>
        <v xml:space="preserve"> </v>
      </c>
      <c r="D8" s="47" t="str">
        <f t="shared" si="2"/>
        <v/>
      </c>
      <c r="E8" s="45" t="str">
        <f t="shared" si="3"/>
        <v xml:space="preserve"> </v>
      </c>
      <c r="F8" s="47" t="str">
        <f t="shared" si="4"/>
        <v xml:space="preserve"> </v>
      </c>
      <c r="G8" s="44">
        <v>20</v>
      </c>
      <c r="H8" s="44">
        <v>20</v>
      </c>
      <c r="I8" s="92" t="str">
        <f t="shared" si="5"/>
        <v/>
      </c>
      <c r="J8" s="44"/>
      <c r="K8" s="44"/>
      <c r="L8" s="44"/>
      <c r="M8" s="12" t="str">
        <f t="shared" ref="M8:M17" si="28">CONCATENATE($M$6,P8)</f>
        <v>rut6kg v1</v>
      </c>
      <c r="N8" s="90" t="e">
        <f>VLOOKUP(M8,#REF!,2,FALSE)</f>
        <v>#REF!</v>
      </c>
      <c r="O8" s="96"/>
      <c r="P8" s="33">
        <v>1</v>
      </c>
      <c r="R8" s="10" t="str">
        <f t="shared" si="6"/>
        <v xml:space="preserve"> </v>
      </c>
      <c r="S8" s="10" t="str">
        <f t="shared" si="7"/>
        <v xml:space="preserve"> </v>
      </c>
      <c r="T8" s="13" t="str">
        <f t="shared" si="8"/>
        <v/>
      </c>
      <c r="U8" s="94" t="str">
        <f t="shared" si="9"/>
        <v xml:space="preserve"> </v>
      </c>
      <c r="V8" s="19" t="str">
        <f t="shared" si="10"/>
        <v xml:space="preserve"> </v>
      </c>
      <c r="W8" s="13" t="str">
        <f t="shared" si="11"/>
        <v xml:space="preserve"> </v>
      </c>
      <c r="X8" s="13" t="str">
        <f t="shared" si="12"/>
        <v xml:space="preserve"> </v>
      </c>
      <c r="Y8" s="46" t="str">
        <f t="shared" si="13"/>
        <v xml:space="preserve"> </v>
      </c>
      <c r="Z8" s="46" t="str">
        <f t="shared" si="14"/>
        <v xml:space="preserve"> </v>
      </c>
      <c r="AA8" s="46" t="str">
        <f t="shared" si="15"/>
        <v xml:space="preserve"> </v>
      </c>
      <c r="AB8" s="46" t="str">
        <f t="shared" si="16"/>
        <v xml:space="preserve"> </v>
      </c>
      <c r="AC8" s="46" t="str">
        <f t="shared" si="17"/>
        <v xml:space="preserve"> </v>
      </c>
      <c r="AD8" s="46" t="str">
        <f t="shared" si="18"/>
        <v xml:space="preserve"> </v>
      </c>
      <c r="AE8" s="46" t="str">
        <f t="shared" si="19"/>
        <v xml:space="preserve"> </v>
      </c>
      <c r="AF8" s="46" t="str">
        <f t="shared" si="20"/>
        <v xml:space="preserve"> </v>
      </c>
      <c r="AG8" s="46" t="str">
        <f t="shared" si="21"/>
        <v xml:space="preserve"> </v>
      </c>
      <c r="AH8" s="46" t="str">
        <f t="shared" si="22"/>
        <v xml:space="preserve"> </v>
      </c>
      <c r="AI8" s="46" t="str">
        <f t="shared" si="23"/>
        <v xml:space="preserve"> </v>
      </c>
      <c r="AJ8" s="46" t="str">
        <f t="shared" si="24"/>
        <v xml:space="preserve"> </v>
      </c>
      <c r="AK8" s="46" t="str">
        <f t="shared" si="25"/>
        <v xml:space="preserve"> </v>
      </c>
      <c r="AL8" s="46" t="str">
        <f t="shared" si="26"/>
        <v xml:space="preserve"> </v>
      </c>
      <c r="AM8" s="10" t="str">
        <f t="shared" si="27"/>
        <v xml:space="preserve"> </v>
      </c>
      <c r="AN8" s="13" t="str">
        <f>IF(ISBLANK(Q8)," ",VLOOKUP(S8,#REF!,7,FALSE))</f>
        <v xml:space="preserve"> </v>
      </c>
    </row>
    <row r="9" spans="1:40">
      <c r="A9" s="7" t="str">
        <f t="shared" si="0"/>
        <v/>
      </c>
      <c r="B9" s="7"/>
      <c r="C9" s="7" t="str">
        <f t="shared" si="1"/>
        <v xml:space="preserve"> </v>
      </c>
      <c r="D9" s="47" t="str">
        <f t="shared" si="2"/>
        <v/>
      </c>
      <c r="E9" s="45" t="str">
        <f t="shared" si="3"/>
        <v xml:space="preserve"> </v>
      </c>
      <c r="F9" s="47" t="str">
        <f t="shared" si="4"/>
        <v xml:space="preserve"> </v>
      </c>
      <c r="G9" s="44">
        <v>20</v>
      </c>
      <c r="H9" s="44">
        <v>20</v>
      </c>
      <c r="I9" s="92" t="str">
        <f t="shared" si="5"/>
        <v/>
      </c>
      <c r="J9" s="44"/>
      <c r="K9" s="44"/>
      <c r="L9" s="44"/>
      <c r="M9" s="12" t="str">
        <f t="shared" si="28"/>
        <v>rut6kg v2</v>
      </c>
      <c r="N9" s="90" t="e">
        <f>VLOOKUP(M9,#REF!,2,FALSE)</f>
        <v>#REF!</v>
      </c>
      <c r="O9" s="33" t="s">
        <v>103</v>
      </c>
      <c r="P9" s="33">
        <v>2</v>
      </c>
      <c r="R9" s="10" t="str">
        <f t="shared" si="6"/>
        <v xml:space="preserve"> </v>
      </c>
      <c r="S9" s="10" t="str">
        <f t="shared" si="7"/>
        <v xml:space="preserve"> </v>
      </c>
      <c r="T9" s="13" t="str">
        <f t="shared" si="8"/>
        <v/>
      </c>
      <c r="U9" s="94" t="str">
        <f t="shared" si="9"/>
        <v xml:space="preserve"> </v>
      </c>
      <c r="V9" s="19" t="str">
        <f t="shared" si="10"/>
        <v xml:space="preserve"> </v>
      </c>
      <c r="W9" s="13" t="str">
        <f t="shared" si="11"/>
        <v xml:space="preserve"> </v>
      </c>
      <c r="X9" s="13" t="str">
        <f t="shared" si="12"/>
        <v xml:space="preserve"> </v>
      </c>
      <c r="Y9" s="46" t="str">
        <f t="shared" si="13"/>
        <v xml:space="preserve"> </v>
      </c>
      <c r="Z9" s="46" t="str">
        <f t="shared" si="14"/>
        <v xml:space="preserve"> </v>
      </c>
      <c r="AA9" s="46" t="str">
        <f t="shared" si="15"/>
        <v xml:space="preserve"> </v>
      </c>
      <c r="AB9" s="46" t="str">
        <f t="shared" si="16"/>
        <v xml:space="preserve"> </v>
      </c>
      <c r="AC9" s="46" t="str">
        <f t="shared" si="17"/>
        <v xml:space="preserve"> </v>
      </c>
      <c r="AD9" s="46" t="str">
        <f t="shared" si="18"/>
        <v xml:space="preserve"> </v>
      </c>
      <c r="AE9" s="46" t="str">
        <f t="shared" si="19"/>
        <v xml:space="preserve"> </v>
      </c>
      <c r="AF9" s="46" t="str">
        <f t="shared" si="20"/>
        <v xml:space="preserve"> </v>
      </c>
      <c r="AG9" s="46" t="str">
        <f t="shared" si="21"/>
        <v xml:space="preserve"> </v>
      </c>
      <c r="AH9" s="46" t="str">
        <f t="shared" si="22"/>
        <v xml:space="preserve"> </v>
      </c>
      <c r="AI9" s="46" t="str">
        <f t="shared" si="23"/>
        <v xml:space="preserve"> </v>
      </c>
      <c r="AJ9" s="46" t="str">
        <f t="shared" si="24"/>
        <v xml:space="preserve"> </v>
      </c>
      <c r="AK9" s="46" t="str">
        <f t="shared" si="25"/>
        <v xml:space="preserve"> </v>
      </c>
      <c r="AL9" s="46" t="str">
        <f t="shared" si="26"/>
        <v xml:space="preserve"> </v>
      </c>
      <c r="AM9" s="10" t="str">
        <f t="shared" si="27"/>
        <v xml:space="preserve"> </v>
      </c>
      <c r="AN9" s="13" t="str">
        <f>IF(ISBLANK(Q9)," ",VLOOKUP(S9,#REF!,7,FALSE))</f>
        <v xml:space="preserve"> </v>
      </c>
    </row>
    <row r="10" spans="1:40">
      <c r="A10" s="7" t="str">
        <f t="shared" si="0"/>
        <v/>
      </c>
      <c r="B10" s="7"/>
      <c r="C10" s="7" t="str">
        <f t="shared" si="1"/>
        <v xml:space="preserve"> </v>
      </c>
      <c r="D10" s="47" t="str">
        <f t="shared" si="2"/>
        <v/>
      </c>
      <c r="E10" s="45" t="str">
        <f t="shared" si="3"/>
        <v xml:space="preserve"> </v>
      </c>
      <c r="F10" s="47" t="str">
        <f t="shared" si="4"/>
        <v xml:space="preserve"> </v>
      </c>
      <c r="G10" s="44">
        <v>20</v>
      </c>
      <c r="H10" s="44">
        <v>20</v>
      </c>
      <c r="I10" s="92" t="str">
        <f t="shared" si="5"/>
        <v/>
      </c>
      <c r="J10" s="44"/>
      <c r="K10" s="44"/>
      <c r="L10" s="44"/>
      <c r="M10" s="12" t="str">
        <f t="shared" si="28"/>
        <v>rut6kg v3</v>
      </c>
      <c r="N10" s="90" t="e">
        <f>VLOOKUP(M10,#REF!,2,FALSE)</f>
        <v>#REF!</v>
      </c>
      <c r="O10" s="33" t="s">
        <v>101</v>
      </c>
      <c r="P10" s="33">
        <v>3</v>
      </c>
      <c r="R10" s="10" t="str">
        <f t="shared" si="6"/>
        <v xml:space="preserve"> </v>
      </c>
      <c r="S10" s="10" t="str">
        <f t="shared" si="7"/>
        <v xml:space="preserve"> </v>
      </c>
      <c r="T10" s="13" t="str">
        <f t="shared" si="8"/>
        <v/>
      </c>
      <c r="U10" s="94" t="str">
        <f t="shared" si="9"/>
        <v xml:space="preserve"> </v>
      </c>
      <c r="V10" s="19" t="str">
        <f t="shared" si="10"/>
        <v xml:space="preserve"> </v>
      </c>
      <c r="W10" s="13" t="str">
        <f t="shared" si="11"/>
        <v xml:space="preserve"> </v>
      </c>
      <c r="X10" s="13" t="str">
        <f t="shared" si="12"/>
        <v xml:space="preserve"> </v>
      </c>
      <c r="Y10" s="46" t="str">
        <f t="shared" si="13"/>
        <v xml:space="preserve"> </v>
      </c>
      <c r="Z10" s="46" t="str">
        <f t="shared" si="14"/>
        <v xml:space="preserve"> </v>
      </c>
      <c r="AA10" s="46" t="str">
        <f t="shared" si="15"/>
        <v xml:space="preserve"> </v>
      </c>
      <c r="AB10" s="46" t="str">
        <f t="shared" si="16"/>
        <v xml:space="preserve"> </v>
      </c>
      <c r="AC10" s="46" t="str">
        <f t="shared" si="17"/>
        <v xml:space="preserve"> </v>
      </c>
      <c r="AD10" s="46" t="str">
        <f t="shared" si="18"/>
        <v xml:space="preserve"> </v>
      </c>
      <c r="AE10" s="46" t="str">
        <f t="shared" si="19"/>
        <v xml:space="preserve"> </v>
      </c>
      <c r="AF10" s="46" t="str">
        <f t="shared" si="20"/>
        <v xml:space="preserve"> </v>
      </c>
      <c r="AG10" s="46" t="str">
        <f t="shared" si="21"/>
        <v xml:space="preserve"> </v>
      </c>
      <c r="AH10" s="46" t="str">
        <f t="shared" si="22"/>
        <v xml:space="preserve"> </v>
      </c>
      <c r="AI10" s="46" t="str">
        <f t="shared" si="23"/>
        <v xml:space="preserve"> </v>
      </c>
      <c r="AJ10" s="46" t="str">
        <f t="shared" si="24"/>
        <v xml:space="preserve"> </v>
      </c>
      <c r="AK10" s="46" t="str">
        <f t="shared" si="25"/>
        <v xml:space="preserve"> </v>
      </c>
      <c r="AL10" s="46" t="str">
        <f t="shared" si="26"/>
        <v xml:space="preserve"> </v>
      </c>
      <c r="AM10" s="10" t="str">
        <f t="shared" si="27"/>
        <v xml:space="preserve"> </v>
      </c>
      <c r="AN10" s="13" t="str">
        <f>IF(ISBLANK(Q10)," ",VLOOKUP(S10,#REF!,7,FALSE))</f>
        <v xml:space="preserve"> </v>
      </c>
    </row>
    <row r="11" spans="1:40">
      <c r="A11" s="7" t="str">
        <f t="shared" si="0"/>
        <v/>
      </c>
      <c r="B11" s="7"/>
      <c r="C11" s="7" t="str">
        <f t="shared" si="1"/>
        <v xml:space="preserve"> </v>
      </c>
      <c r="D11" s="47" t="str">
        <f t="shared" si="2"/>
        <v/>
      </c>
      <c r="E11" s="45" t="str">
        <f t="shared" si="3"/>
        <v xml:space="preserve"> </v>
      </c>
      <c r="F11" s="47" t="str">
        <f t="shared" si="4"/>
        <v xml:space="preserve"> </v>
      </c>
      <c r="G11" s="44">
        <v>20</v>
      </c>
      <c r="H11" s="44">
        <v>20</v>
      </c>
      <c r="I11" s="92" t="str">
        <f t="shared" si="5"/>
        <v/>
      </c>
      <c r="J11" s="44"/>
      <c r="K11" s="44"/>
      <c r="L11" s="44"/>
      <c r="M11" s="12" t="str">
        <f t="shared" si="28"/>
        <v>rut6kg v4</v>
      </c>
      <c r="N11" s="90" t="e">
        <f>VLOOKUP(M11,#REF!,2,FALSE)</f>
        <v>#REF!</v>
      </c>
      <c r="O11" s="33" t="s">
        <v>97</v>
      </c>
      <c r="P11" s="33">
        <v>4</v>
      </c>
      <c r="R11" s="10" t="str">
        <f t="shared" si="6"/>
        <v xml:space="preserve"> </v>
      </c>
      <c r="S11" s="10" t="str">
        <f t="shared" si="7"/>
        <v xml:space="preserve"> </v>
      </c>
      <c r="T11" s="13" t="str">
        <f t="shared" si="8"/>
        <v/>
      </c>
      <c r="U11" s="94" t="str">
        <f t="shared" si="9"/>
        <v xml:space="preserve"> </v>
      </c>
      <c r="V11" s="19" t="str">
        <f t="shared" si="10"/>
        <v xml:space="preserve"> </v>
      </c>
      <c r="W11" s="13" t="str">
        <f t="shared" si="11"/>
        <v xml:space="preserve"> </v>
      </c>
      <c r="X11" s="13" t="str">
        <f t="shared" si="12"/>
        <v xml:space="preserve"> </v>
      </c>
      <c r="Y11" s="46" t="str">
        <f t="shared" si="13"/>
        <v xml:space="preserve"> </v>
      </c>
      <c r="Z11" s="46" t="str">
        <f t="shared" si="14"/>
        <v xml:space="preserve"> </v>
      </c>
      <c r="AA11" s="46" t="str">
        <f t="shared" si="15"/>
        <v xml:space="preserve"> </v>
      </c>
      <c r="AB11" s="46" t="str">
        <f t="shared" si="16"/>
        <v xml:space="preserve"> </v>
      </c>
      <c r="AC11" s="46" t="str">
        <f t="shared" si="17"/>
        <v xml:space="preserve"> </v>
      </c>
      <c r="AD11" s="46" t="str">
        <f t="shared" si="18"/>
        <v xml:space="preserve"> </v>
      </c>
      <c r="AE11" s="46" t="str">
        <f t="shared" si="19"/>
        <v xml:space="preserve"> </v>
      </c>
      <c r="AF11" s="46" t="str">
        <f t="shared" si="20"/>
        <v xml:space="preserve"> </v>
      </c>
      <c r="AG11" s="46" t="str">
        <f t="shared" si="21"/>
        <v xml:space="preserve"> </v>
      </c>
      <c r="AH11" s="46" t="str">
        <f t="shared" si="22"/>
        <v xml:space="preserve"> </v>
      </c>
      <c r="AI11" s="46" t="str">
        <f t="shared" si="23"/>
        <v xml:space="preserve"> </v>
      </c>
      <c r="AJ11" s="46" t="str">
        <f t="shared" si="24"/>
        <v xml:space="preserve"> </v>
      </c>
      <c r="AK11" s="46" t="str">
        <f t="shared" si="25"/>
        <v xml:space="preserve"> </v>
      </c>
      <c r="AL11" s="46" t="str">
        <f t="shared" si="26"/>
        <v xml:space="preserve"> </v>
      </c>
      <c r="AM11" s="10" t="str">
        <f t="shared" si="27"/>
        <v xml:space="preserve"> </v>
      </c>
      <c r="AN11" s="13" t="str">
        <f>IF(ISBLANK(Q11)," ",VLOOKUP(S11,#REF!,7,FALSE))</f>
        <v xml:space="preserve"> </v>
      </c>
    </row>
    <row r="12" spans="1:40">
      <c r="A12" s="7" t="str">
        <f t="shared" si="0"/>
        <v/>
      </c>
      <c r="B12" s="7"/>
      <c r="C12" s="7" t="str">
        <f t="shared" si="1"/>
        <v xml:space="preserve"> </v>
      </c>
      <c r="D12" s="47" t="str">
        <f t="shared" si="2"/>
        <v/>
      </c>
      <c r="E12" s="45" t="str">
        <f t="shared" si="3"/>
        <v xml:space="preserve"> </v>
      </c>
      <c r="F12" s="47" t="str">
        <f t="shared" si="4"/>
        <v xml:space="preserve"> </v>
      </c>
      <c r="G12" s="44">
        <v>20</v>
      </c>
      <c r="H12" s="44">
        <v>20</v>
      </c>
      <c r="I12" s="92" t="str">
        <f t="shared" si="5"/>
        <v/>
      </c>
      <c r="J12" s="44"/>
      <c r="K12" s="44"/>
      <c r="L12" s="44"/>
      <c r="M12" s="12" t="str">
        <f t="shared" si="28"/>
        <v>rut6kg v5</v>
      </c>
      <c r="N12" s="90" t="e">
        <f>VLOOKUP(M12,#REF!,2,FALSE)</f>
        <v>#REF!</v>
      </c>
      <c r="O12" s="33" t="s">
        <v>108</v>
      </c>
      <c r="P12" s="33">
        <v>5</v>
      </c>
      <c r="R12" s="10" t="str">
        <f t="shared" si="6"/>
        <v xml:space="preserve"> </v>
      </c>
      <c r="S12" s="10" t="str">
        <f t="shared" si="7"/>
        <v xml:space="preserve"> </v>
      </c>
      <c r="T12" s="13" t="str">
        <f t="shared" si="8"/>
        <v/>
      </c>
      <c r="U12" s="94" t="str">
        <f t="shared" si="9"/>
        <v xml:space="preserve"> </v>
      </c>
      <c r="V12" s="19" t="str">
        <f t="shared" si="10"/>
        <v xml:space="preserve"> </v>
      </c>
      <c r="W12" s="13" t="str">
        <f t="shared" si="11"/>
        <v xml:space="preserve"> </v>
      </c>
      <c r="X12" s="13" t="str">
        <f t="shared" si="12"/>
        <v xml:space="preserve"> </v>
      </c>
      <c r="Y12" s="46" t="str">
        <f t="shared" si="13"/>
        <v xml:space="preserve"> </v>
      </c>
      <c r="Z12" s="46" t="str">
        <f t="shared" si="14"/>
        <v xml:space="preserve"> </v>
      </c>
      <c r="AA12" s="46" t="str">
        <f t="shared" si="15"/>
        <v xml:space="preserve"> </v>
      </c>
      <c r="AB12" s="46" t="str">
        <f t="shared" si="16"/>
        <v xml:space="preserve"> </v>
      </c>
      <c r="AC12" s="46" t="str">
        <f t="shared" si="17"/>
        <v xml:space="preserve"> </v>
      </c>
      <c r="AD12" s="46" t="str">
        <f t="shared" si="18"/>
        <v xml:space="preserve"> </v>
      </c>
      <c r="AE12" s="46" t="str">
        <f t="shared" si="19"/>
        <v xml:space="preserve"> </v>
      </c>
      <c r="AF12" s="46" t="str">
        <f t="shared" si="20"/>
        <v xml:space="preserve"> </v>
      </c>
      <c r="AG12" s="46" t="str">
        <f t="shared" si="21"/>
        <v xml:space="preserve"> </v>
      </c>
      <c r="AH12" s="46" t="str">
        <f t="shared" si="22"/>
        <v xml:space="preserve"> </v>
      </c>
      <c r="AI12" s="46" t="str">
        <f t="shared" si="23"/>
        <v xml:space="preserve"> </v>
      </c>
      <c r="AJ12" s="46" t="str">
        <f t="shared" si="24"/>
        <v xml:space="preserve"> </v>
      </c>
      <c r="AK12" s="46" t="str">
        <f t="shared" si="25"/>
        <v xml:space="preserve"> </v>
      </c>
      <c r="AL12" s="46" t="str">
        <f t="shared" si="26"/>
        <v xml:space="preserve"> </v>
      </c>
      <c r="AM12" s="10" t="str">
        <f t="shared" si="27"/>
        <v xml:space="preserve"> </v>
      </c>
      <c r="AN12" s="13" t="str">
        <f>IF(ISBLANK(Q12)," ",VLOOKUP(S12,#REF!,7,FALSE))</f>
        <v xml:space="preserve"> </v>
      </c>
    </row>
    <row r="13" spans="1:40">
      <c r="A13" s="7" t="str">
        <f t="shared" si="0"/>
        <v/>
      </c>
      <c r="B13" s="7"/>
      <c r="C13" s="7" t="str">
        <f t="shared" si="1"/>
        <v xml:space="preserve"> </v>
      </c>
      <c r="D13" s="47" t="str">
        <f t="shared" si="2"/>
        <v/>
      </c>
      <c r="E13" s="45" t="str">
        <f t="shared" si="3"/>
        <v xml:space="preserve"> </v>
      </c>
      <c r="F13" s="47" t="str">
        <f t="shared" si="4"/>
        <v xml:space="preserve"> </v>
      </c>
      <c r="G13" s="44">
        <v>20</v>
      </c>
      <c r="H13" s="44">
        <v>20</v>
      </c>
      <c r="I13" s="92" t="str">
        <f t="shared" si="5"/>
        <v/>
      </c>
      <c r="J13" s="44"/>
      <c r="K13" s="44"/>
      <c r="L13" s="44"/>
      <c r="M13" s="12" t="str">
        <f t="shared" si="28"/>
        <v>rut6kg v6</v>
      </c>
      <c r="N13" s="90" t="e">
        <f>VLOOKUP(M13,#REF!,2,FALSE)</f>
        <v>#REF!</v>
      </c>
      <c r="O13" s="33" t="s">
        <v>106</v>
      </c>
      <c r="P13" s="33">
        <v>6</v>
      </c>
      <c r="R13" s="10" t="str">
        <f t="shared" si="6"/>
        <v xml:space="preserve"> </v>
      </c>
      <c r="S13" s="10" t="str">
        <f t="shared" si="7"/>
        <v xml:space="preserve"> </v>
      </c>
      <c r="T13" s="13" t="str">
        <f t="shared" si="8"/>
        <v/>
      </c>
      <c r="U13" s="94" t="str">
        <f t="shared" si="9"/>
        <v xml:space="preserve"> </v>
      </c>
      <c r="V13" s="19" t="str">
        <f t="shared" si="10"/>
        <v xml:space="preserve"> </v>
      </c>
      <c r="W13" s="13" t="str">
        <f t="shared" si="11"/>
        <v xml:space="preserve"> </v>
      </c>
      <c r="X13" s="13" t="str">
        <f t="shared" si="12"/>
        <v xml:space="preserve"> </v>
      </c>
      <c r="Y13" s="46" t="str">
        <f t="shared" si="13"/>
        <v xml:space="preserve"> </v>
      </c>
      <c r="Z13" s="46" t="str">
        <f t="shared" si="14"/>
        <v xml:space="preserve"> </v>
      </c>
      <c r="AA13" s="46" t="str">
        <f t="shared" si="15"/>
        <v xml:space="preserve"> </v>
      </c>
      <c r="AB13" s="46" t="str">
        <f t="shared" si="16"/>
        <v xml:space="preserve"> </v>
      </c>
      <c r="AC13" s="46" t="str">
        <f t="shared" si="17"/>
        <v xml:space="preserve"> </v>
      </c>
      <c r="AD13" s="46" t="str">
        <f t="shared" si="18"/>
        <v xml:space="preserve"> </v>
      </c>
      <c r="AE13" s="46" t="str">
        <f t="shared" si="19"/>
        <v xml:space="preserve"> </v>
      </c>
      <c r="AF13" s="46" t="str">
        <f t="shared" si="20"/>
        <v xml:space="preserve"> </v>
      </c>
      <c r="AG13" s="46" t="str">
        <f t="shared" si="21"/>
        <v xml:space="preserve"> </v>
      </c>
      <c r="AH13" s="46" t="str">
        <f t="shared" si="22"/>
        <v xml:space="preserve"> </v>
      </c>
      <c r="AI13" s="46" t="str">
        <f t="shared" si="23"/>
        <v xml:space="preserve"> </v>
      </c>
      <c r="AJ13" s="46" t="str">
        <f t="shared" si="24"/>
        <v xml:space="preserve"> </v>
      </c>
      <c r="AK13" s="46" t="str">
        <f t="shared" si="25"/>
        <v xml:space="preserve"> </v>
      </c>
      <c r="AL13" s="46" t="str">
        <f t="shared" si="26"/>
        <v xml:space="preserve"> </v>
      </c>
      <c r="AM13" s="10" t="str">
        <f t="shared" si="27"/>
        <v xml:space="preserve"> </v>
      </c>
      <c r="AN13" s="13" t="str">
        <f>IF(ISBLANK(Q13)," ",VLOOKUP(S13,#REF!,7,FALSE))</f>
        <v xml:space="preserve"> </v>
      </c>
    </row>
    <row r="14" spans="1:40">
      <c r="A14" s="7" t="str">
        <f t="shared" si="0"/>
        <v/>
      </c>
      <c r="B14" s="7"/>
      <c r="C14" s="7" t="str">
        <f t="shared" si="1"/>
        <v xml:space="preserve"> </v>
      </c>
      <c r="D14" s="47" t="str">
        <f t="shared" si="2"/>
        <v/>
      </c>
      <c r="E14" s="45" t="str">
        <f t="shared" si="3"/>
        <v xml:space="preserve"> </v>
      </c>
      <c r="F14" s="47" t="str">
        <f t="shared" si="4"/>
        <v xml:space="preserve"> </v>
      </c>
      <c r="G14" s="44">
        <v>20</v>
      </c>
      <c r="H14" s="44">
        <v>20</v>
      </c>
      <c r="I14" s="92" t="str">
        <f t="shared" si="5"/>
        <v/>
      </c>
      <c r="J14" s="44"/>
      <c r="K14" s="44"/>
      <c r="L14" s="44"/>
      <c r="M14" s="12" t="str">
        <f t="shared" si="28"/>
        <v>rut6kg v7</v>
      </c>
      <c r="N14" s="90" t="e">
        <f>VLOOKUP(M14,#REF!,2,FALSE)</f>
        <v>#REF!</v>
      </c>
      <c r="O14" s="33" t="s">
        <v>105</v>
      </c>
      <c r="P14" s="33">
        <v>7</v>
      </c>
      <c r="R14" s="10" t="str">
        <f t="shared" si="6"/>
        <v xml:space="preserve"> </v>
      </c>
      <c r="S14" s="10" t="str">
        <f t="shared" si="7"/>
        <v xml:space="preserve"> </v>
      </c>
      <c r="T14" s="13" t="str">
        <f t="shared" si="8"/>
        <v/>
      </c>
      <c r="U14" s="94" t="str">
        <f t="shared" si="9"/>
        <v xml:space="preserve"> </v>
      </c>
      <c r="V14" s="19" t="str">
        <f t="shared" si="10"/>
        <v xml:space="preserve"> </v>
      </c>
      <c r="W14" s="13" t="str">
        <f t="shared" si="11"/>
        <v xml:space="preserve"> </v>
      </c>
      <c r="X14" s="13" t="str">
        <f t="shared" si="12"/>
        <v xml:space="preserve"> </v>
      </c>
      <c r="Y14" s="46" t="str">
        <f t="shared" si="13"/>
        <v xml:space="preserve"> </v>
      </c>
      <c r="Z14" s="46" t="str">
        <f t="shared" si="14"/>
        <v xml:space="preserve"> </v>
      </c>
      <c r="AA14" s="46" t="str">
        <f t="shared" si="15"/>
        <v xml:space="preserve"> </v>
      </c>
      <c r="AB14" s="46" t="str">
        <f t="shared" si="16"/>
        <v xml:space="preserve"> </v>
      </c>
      <c r="AC14" s="46" t="str">
        <f t="shared" si="17"/>
        <v xml:space="preserve"> </v>
      </c>
      <c r="AD14" s="46" t="str">
        <f t="shared" si="18"/>
        <v xml:space="preserve"> </v>
      </c>
      <c r="AE14" s="46" t="str">
        <f t="shared" si="19"/>
        <v xml:space="preserve"> </v>
      </c>
      <c r="AF14" s="46" t="str">
        <f t="shared" si="20"/>
        <v xml:space="preserve"> </v>
      </c>
      <c r="AG14" s="46" t="str">
        <f t="shared" si="21"/>
        <v xml:space="preserve"> </v>
      </c>
      <c r="AH14" s="46" t="str">
        <f t="shared" si="22"/>
        <v xml:space="preserve"> </v>
      </c>
      <c r="AI14" s="46" t="str">
        <f t="shared" si="23"/>
        <v xml:space="preserve"> </v>
      </c>
      <c r="AJ14" s="46" t="str">
        <f t="shared" si="24"/>
        <v xml:space="preserve"> </v>
      </c>
      <c r="AK14" s="46" t="str">
        <f t="shared" si="25"/>
        <v xml:space="preserve"> </v>
      </c>
      <c r="AL14" s="46" t="str">
        <f t="shared" si="26"/>
        <v xml:space="preserve"> </v>
      </c>
      <c r="AM14" s="10" t="str">
        <f t="shared" si="27"/>
        <v xml:space="preserve"> </v>
      </c>
      <c r="AN14" s="13" t="str">
        <f>IF(ISBLANK(Q14)," ",VLOOKUP(S14,#REF!,7,FALSE))</f>
        <v xml:space="preserve"> </v>
      </c>
    </row>
    <row r="15" spans="1:40">
      <c r="A15" s="7" t="str">
        <f t="shared" si="0"/>
        <v/>
      </c>
      <c r="B15" s="7"/>
      <c r="C15" s="7" t="str">
        <f t="shared" si="1"/>
        <v xml:space="preserve"> </v>
      </c>
      <c r="D15" s="47" t="str">
        <f t="shared" si="2"/>
        <v/>
      </c>
      <c r="E15" s="45" t="str">
        <f t="shared" si="3"/>
        <v xml:space="preserve"> </v>
      </c>
      <c r="F15" s="47" t="str">
        <f t="shared" si="4"/>
        <v xml:space="preserve"> </v>
      </c>
      <c r="G15" s="44">
        <v>20</v>
      </c>
      <c r="H15" s="44">
        <v>20</v>
      </c>
      <c r="I15" s="92" t="str">
        <f t="shared" si="5"/>
        <v/>
      </c>
      <c r="J15" s="44"/>
      <c r="K15" s="44"/>
      <c r="L15" s="44"/>
      <c r="M15" s="12" t="str">
        <f t="shared" si="28"/>
        <v>rut6kg v8</v>
      </c>
      <c r="N15" s="90" t="e">
        <f>VLOOKUP(M15,#REF!,2,FALSE)</f>
        <v>#REF!</v>
      </c>
      <c r="O15" s="33" t="s">
        <v>104</v>
      </c>
      <c r="P15" s="33">
        <v>8</v>
      </c>
      <c r="R15" s="10" t="str">
        <f t="shared" ref="R15:R46" si="29">IF(ISBLANK(Q15)," ",VLOOKUP(Q15,rzrutvj,2,FALSE))</f>
        <v xml:space="preserve"> </v>
      </c>
      <c r="S15" s="10" t="str">
        <f t="shared" si="7"/>
        <v xml:space="preserve"> </v>
      </c>
      <c r="T15" s="13" t="str">
        <f t="shared" si="8"/>
        <v/>
      </c>
      <c r="U15" s="94" t="str">
        <f t="shared" si="9"/>
        <v xml:space="preserve"> </v>
      </c>
      <c r="V15" s="19" t="str">
        <f t="shared" si="10"/>
        <v xml:space="preserve"> </v>
      </c>
      <c r="W15" s="13" t="str">
        <f t="shared" si="11"/>
        <v xml:space="preserve"> </v>
      </c>
      <c r="X15" s="13" t="str">
        <f t="shared" si="12"/>
        <v xml:space="preserve"> </v>
      </c>
      <c r="Y15" s="46" t="str">
        <f t="shared" ref="Y15:Y46" si="30">IF(ISBLANK(Q15)," ",VLOOKUP(Q15,rzrutvj,9,FALSE))</f>
        <v xml:space="preserve"> </v>
      </c>
      <c r="Z15" s="46" t="str">
        <f t="shared" ref="Z15:Z46" si="31">IF(ISBLANK(Q15)," ",VLOOKUP(Q15,rzrutvj,10,FALSE))</f>
        <v xml:space="preserve"> </v>
      </c>
      <c r="AA15" s="46" t="str">
        <f t="shared" ref="AA15:AA46" si="32">IF(ISBLANK(Q15)," ",VLOOKUP(Q15,rzrutvj,11,FALSE))</f>
        <v xml:space="preserve"> </v>
      </c>
      <c r="AB15" s="46" t="str">
        <f t="shared" ref="AB15:AB46" si="33">IF(ISBLANK(Q15)," ",VLOOKUP(Q15,rzrutvj,12,FALSE))</f>
        <v xml:space="preserve"> </v>
      </c>
      <c r="AC15" s="46"/>
      <c r="AD15" s="46"/>
      <c r="AE15" s="46"/>
      <c r="AF15" s="46" t="str">
        <f t="shared" si="20"/>
        <v xml:space="preserve"> </v>
      </c>
      <c r="AG15" s="46" t="str">
        <f t="shared" ref="AG15:AG46" si="34">IF(ISBLANK(Q15)," ",VLOOKUP(Q15,rzrutvj,7,FALSE))</f>
        <v xml:space="preserve"> </v>
      </c>
      <c r="AH15" s="46" t="str">
        <f t="shared" ref="AH15:AH46" si="35">IF(ISBLANK(Q15)," ",VLOOKUP(Q15,rzrutvj,8,FALSE))</f>
        <v xml:space="preserve"> </v>
      </c>
      <c r="AI15" s="46" t="str">
        <f t="shared" si="23"/>
        <v xml:space="preserve"> </v>
      </c>
      <c r="AJ15" s="46" t="str">
        <f t="shared" si="24"/>
        <v xml:space="preserve"> </v>
      </c>
      <c r="AK15" s="46" t="str">
        <f t="shared" si="25"/>
        <v xml:space="preserve"> </v>
      </c>
      <c r="AL15" s="46" t="str">
        <f t="shared" si="26"/>
        <v xml:space="preserve"> </v>
      </c>
      <c r="AM15" s="10" t="str">
        <f t="shared" si="27"/>
        <v xml:space="preserve"> </v>
      </c>
      <c r="AN15" s="13" t="str">
        <f>IF(ISBLANK(Q15)," ",VLOOKUP(S15,#REF!,7,FALSE))</f>
        <v xml:space="preserve"> </v>
      </c>
    </row>
    <row r="16" spans="1:40">
      <c r="A16" s="7" t="str">
        <f t="shared" si="0"/>
        <v/>
      </c>
      <c r="B16" s="7"/>
      <c r="C16" s="7" t="str">
        <f t="shared" si="1"/>
        <v xml:space="preserve"> </v>
      </c>
      <c r="D16" s="47" t="str">
        <f t="shared" si="2"/>
        <v/>
      </c>
      <c r="E16" s="45" t="str">
        <f t="shared" si="3"/>
        <v xml:space="preserve"> </v>
      </c>
      <c r="F16" s="47" t="str">
        <f t="shared" si="4"/>
        <v xml:space="preserve"> </v>
      </c>
      <c r="G16" s="44">
        <v>20</v>
      </c>
      <c r="H16" s="44">
        <v>20</v>
      </c>
      <c r="I16" s="92" t="str">
        <f t="shared" si="5"/>
        <v/>
      </c>
      <c r="J16" s="44"/>
      <c r="K16" s="44"/>
      <c r="L16" s="44"/>
      <c r="M16" s="12" t="str">
        <f t="shared" si="28"/>
        <v>rut6kg v9</v>
      </c>
      <c r="N16" s="90" t="e">
        <f>VLOOKUP(M16,#REF!,2,FALSE)</f>
        <v>#REF!</v>
      </c>
      <c r="O16" s="33" t="s">
        <v>563</v>
      </c>
      <c r="P16" s="33">
        <v>9</v>
      </c>
      <c r="R16" s="10" t="str">
        <f t="shared" si="29"/>
        <v xml:space="preserve"> </v>
      </c>
      <c r="S16" s="10" t="str">
        <f t="shared" si="7"/>
        <v xml:space="preserve"> </v>
      </c>
      <c r="T16" s="13" t="str">
        <f t="shared" si="8"/>
        <v/>
      </c>
      <c r="U16" s="94" t="str">
        <f t="shared" si="9"/>
        <v xml:space="preserve"> </v>
      </c>
      <c r="V16" s="19" t="str">
        <f t="shared" si="10"/>
        <v xml:space="preserve"> </v>
      </c>
      <c r="W16" s="13" t="str">
        <f t="shared" si="11"/>
        <v xml:space="preserve"> </v>
      </c>
      <c r="X16" s="13" t="str">
        <f t="shared" si="12"/>
        <v xml:space="preserve"> </v>
      </c>
      <c r="Y16" s="46" t="str">
        <f t="shared" si="30"/>
        <v xml:space="preserve"> </v>
      </c>
      <c r="Z16" s="46" t="str">
        <f t="shared" si="31"/>
        <v xml:space="preserve"> </v>
      </c>
      <c r="AA16" s="46" t="str">
        <f t="shared" si="32"/>
        <v xml:space="preserve"> </v>
      </c>
      <c r="AB16" s="46" t="str">
        <f t="shared" si="33"/>
        <v xml:space="preserve"> </v>
      </c>
      <c r="AF16" s="46" t="str">
        <f t="shared" si="20"/>
        <v xml:space="preserve"> </v>
      </c>
      <c r="AG16" s="46" t="str">
        <f t="shared" si="34"/>
        <v xml:space="preserve"> </v>
      </c>
      <c r="AH16" s="46" t="str">
        <f t="shared" si="35"/>
        <v xml:space="preserve"> </v>
      </c>
      <c r="AI16" s="46" t="str">
        <f t="shared" si="23"/>
        <v xml:space="preserve"> </v>
      </c>
      <c r="AJ16" s="46" t="str">
        <f t="shared" si="24"/>
        <v xml:space="preserve"> </v>
      </c>
      <c r="AK16" s="46" t="str">
        <f t="shared" si="25"/>
        <v xml:space="preserve"> </v>
      </c>
      <c r="AL16" s="46" t="str">
        <f t="shared" si="26"/>
        <v xml:space="preserve"> </v>
      </c>
      <c r="AM16" s="10" t="str">
        <f t="shared" si="27"/>
        <v xml:space="preserve"> </v>
      </c>
      <c r="AN16" s="13" t="str">
        <f>IF(ISBLANK(Q16)," ",VLOOKUP(S16,#REF!,7,FALSE))</f>
        <v xml:space="preserve"> </v>
      </c>
    </row>
    <row r="17" spans="1:40">
      <c r="A17" s="7" t="str">
        <f t="shared" si="0"/>
        <v/>
      </c>
      <c r="B17" s="7"/>
      <c r="C17" s="7" t="str">
        <f t="shared" si="1"/>
        <v xml:space="preserve"> </v>
      </c>
      <c r="D17" s="47" t="str">
        <f t="shared" si="2"/>
        <v/>
      </c>
      <c r="E17" s="45" t="str">
        <f t="shared" si="3"/>
        <v xml:space="preserve"> </v>
      </c>
      <c r="F17" s="47" t="str">
        <f t="shared" si="4"/>
        <v xml:space="preserve"> </v>
      </c>
      <c r="G17" s="44">
        <v>20</v>
      </c>
      <c r="H17" s="44">
        <v>20</v>
      </c>
      <c r="I17" s="92" t="str">
        <f t="shared" si="5"/>
        <v/>
      </c>
      <c r="J17" s="44"/>
      <c r="K17" s="44"/>
      <c r="L17" s="44"/>
      <c r="M17" s="12" t="str">
        <f t="shared" si="28"/>
        <v>rut6kg v10</v>
      </c>
      <c r="N17" s="90" t="e">
        <f>VLOOKUP(M17,#REF!,2,FALSE)</f>
        <v>#REF!</v>
      </c>
      <c r="O17" s="33" t="s">
        <v>102</v>
      </c>
      <c r="P17" s="33">
        <v>10</v>
      </c>
      <c r="R17" s="10" t="str">
        <f t="shared" si="29"/>
        <v xml:space="preserve"> </v>
      </c>
      <c r="S17" s="10" t="str">
        <f t="shared" si="7"/>
        <v xml:space="preserve"> </v>
      </c>
      <c r="T17" s="13" t="str">
        <f t="shared" si="8"/>
        <v/>
      </c>
      <c r="U17" s="94" t="str">
        <f t="shared" si="9"/>
        <v xml:space="preserve"> </v>
      </c>
      <c r="V17" s="19" t="str">
        <f t="shared" si="10"/>
        <v xml:space="preserve"> </v>
      </c>
      <c r="W17" s="13" t="str">
        <f t="shared" si="11"/>
        <v xml:space="preserve"> </v>
      </c>
      <c r="X17" s="13" t="str">
        <f t="shared" si="12"/>
        <v xml:space="preserve"> </v>
      </c>
      <c r="Y17" s="46" t="str">
        <f t="shared" si="30"/>
        <v xml:space="preserve"> </v>
      </c>
      <c r="Z17" s="46" t="str">
        <f t="shared" si="31"/>
        <v xml:space="preserve"> </v>
      </c>
      <c r="AA17" s="46" t="str">
        <f t="shared" si="32"/>
        <v xml:space="preserve"> </v>
      </c>
      <c r="AB17" s="46" t="str">
        <f t="shared" si="33"/>
        <v xml:space="preserve"> </v>
      </c>
      <c r="AF17" s="46" t="str">
        <f t="shared" si="20"/>
        <v xml:space="preserve"> </v>
      </c>
      <c r="AG17" s="46" t="str">
        <f t="shared" si="34"/>
        <v xml:space="preserve"> </v>
      </c>
      <c r="AH17" s="46" t="str">
        <f t="shared" si="35"/>
        <v xml:space="preserve"> </v>
      </c>
      <c r="AI17" s="46" t="str">
        <f t="shared" si="23"/>
        <v xml:space="preserve"> </v>
      </c>
      <c r="AJ17" s="46" t="str">
        <f t="shared" si="24"/>
        <v xml:space="preserve"> </v>
      </c>
      <c r="AK17" s="46" t="str">
        <f t="shared" si="25"/>
        <v xml:space="preserve"> </v>
      </c>
      <c r="AL17" s="46" t="str">
        <f t="shared" si="26"/>
        <v xml:space="preserve"> </v>
      </c>
      <c r="AM17" s="10" t="str">
        <f t="shared" si="27"/>
        <v xml:space="preserve"> </v>
      </c>
      <c r="AN17" s="13" t="str">
        <f>IF(ISBLANK(Q17)," ",VLOOKUP(S17,#REF!,7,FALSE))</f>
        <v xml:space="preserve"> </v>
      </c>
    </row>
    <row r="18" spans="1:40">
      <c r="A18" s="7" t="str">
        <f t="shared" si="0"/>
        <v/>
      </c>
      <c r="B18" s="7"/>
      <c r="C18" s="7" t="str">
        <f t="shared" si="1"/>
        <v xml:space="preserve"> </v>
      </c>
      <c r="D18" s="47" t="str">
        <f t="shared" si="2"/>
        <v/>
      </c>
      <c r="E18" s="45" t="str">
        <f t="shared" si="3"/>
        <v xml:space="preserve"> </v>
      </c>
      <c r="F18" s="47" t="str">
        <f t="shared" si="4"/>
        <v xml:space="preserve"> </v>
      </c>
      <c r="G18" s="44">
        <v>20</v>
      </c>
      <c r="H18" s="44">
        <v>20</v>
      </c>
      <c r="I18" s="92" t="str">
        <f t="shared" si="5"/>
        <v/>
      </c>
      <c r="J18" s="44"/>
      <c r="K18" s="44"/>
      <c r="L18" s="44"/>
      <c r="M18" s="12"/>
      <c r="N18" s="12"/>
      <c r="O18" s="12"/>
      <c r="P18" s="12"/>
      <c r="R18" s="10" t="str">
        <f t="shared" si="29"/>
        <v xml:space="preserve"> </v>
      </c>
      <c r="S18" s="10" t="str">
        <f t="shared" si="7"/>
        <v xml:space="preserve"> </v>
      </c>
      <c r="T18" s="13" t="str">
        <f t="shared" si="8"/>
        <v/>
      </c>
      <c r="U18" s="94" t="str">
        <f t="shared" si="9"/>
        <v xml:space="preserve"> </v>
      </c>
      <c r="V18" s="19" t="str">
        <f t="shared" si="10"/>
        <v xml:space="preserve"> </v>
      </c>
      <c r="W18" s="13" t="str">
        <f t="shared" si="11"/>
        <v xml:space="preserve"> </v>
      </c>
      <c r="X18" s="13" t="str">
        <f t="shared" si="12"/>
        <v xml:space="preserve"> </v>
      </c>
      <c r="Y18" s="46" t="str">
        <f t="shared" si="30"/>
        <v xml:space="preserve"> </v>
      </c>
      <c r="Z18" s="46" t="str">
        <f t="shared" si="31"/>
        <v xml:space="preserve"> </v>
      </c>
      <c r="AA18" s="46" t="str">
        <f t="shared" si="32"/>
        <v xml:space="preserve"> </v>
      </c>
      <c r="AB18" s="46" t="str">
        <f t="shared" si="33"/>
        <v xml:space="preserve"> </v>
      </c>
      <c r="AF18" s="46" t="str">
        <f t="shared" si="20"/>
        <v xml:space="preserve"> </v>
      </c>
      <c r="AG18" s="46" t="str">
        <f t="shared" si="34"/>
        <v xml:space="preserve"> </v>
      </c>
      <c r="AH18" s="46" t="str">
        <f t="shared" si="35"/>
        <v xml:space="preserve"> </v>
      </c>
      <c r="AI18" s="46" t="str">
        <f t="shared" si="23"/>
        <v xml:space="preserve"> </v>
      </c>
      <c r="AJ18" s="46" t="str">
        <f t="shared" si="24"/>
        <v xml:space="preserve"> </v>
      </c>
      <c r="AK18" s="46" t="str">
        <f t="shared" si="25"/>
        <v xml:space="preserve"> </v>
      </c>
      <c r="AL18" s="46" t="str">
        <f t="shared" si="26"/>
        <v xml:space="preserve"> </v>
      </c>
      <c r="AM18" s="10" t="str">
        <f t="shared" si="27"/>
        <v xml:space="preserve"> </v>
      </c>
      <c r="AN18" s="13" t="str">
        <f>IF(ISBLANK(Q18)," ",VLOOKUP(S18,#REF!,7,FALSE))</f>
        <v xml:space="preserve"> </v>
      </c>
    </row>
    <row r="19" spans="1:40">
      <c r="A19" s="7" t="str">
        <f t="shared" si="0"/>
        <v/>
      </c>
      <c r="B19" s="7"/>
      <c r="C19" s="7" t="str">
        <f t="shared" si="1"/>
        <v xml:space="preserve"> </v>
      </c>
      <c r="D19" s="47" t="str">
        <f t="shared" si="2"/>
        <v/>
      </c>
      <c r="E19" s="45" t="str">
        <f t="shared" si="3"/>
        <v xml:space="preserve"> </v>
      </c>
      <c r="F19" s="47" t="str">
        <f t="shared" si="4"/>
        <v xml:space="preserve"> </v>
      </c>
      <c r="G19" s="44">
        <v>20</v>
      </c>
      <c r="H19" s="44">
        <v>20</v>
      </c>
      <c r="I19" s="92" t="str">
        <f t="shared" si="5"/>
        <v/>
      </c>
      <c r="J19" s="44"/>
      <c r="K19" s="44"/>
      <c r="L19" s="44"/>
      <c r="R19" s="10" t="str">
        <f t="shared" si="29"/>
        <v xml:space="preserve"> </v>
      </c>
      <c r="S19" s="10" t="str">
        <f t="shared" si="7"/>
        <v xml:space="preserve"> </v>
      </c>
      <c r="T19" s="13" t="str">
        <f t="shared" si="8"/>
        <v/>
      </c>
      <c r="U19" s="94" t="str">
        <f t="shared" si="9"/>
        <v xml:space="preserve"> </v>
      </c>
      <c r="V19" s="19" t="str">
        <f t="shared" si="10"/>
        <v xml:space="preserve"> </v>
      </c>
      <c r="W19" s="13" t="str">
        <f t="shared" si="11"/>
        <v xml:space="preserve"> </v>
      </c>
      <c r="X19" s="13" t="str">
        <f t="shared" si="12"/>
        <v xml:space="preserve"> </v>
      </c>
      <c r="Y19" s="46" t="str">
        <f t="shared" si="30"/>
        <v xml:space="preserve"> </v>
      </c>
      <c r="Z19" s="46" t="str">
        <f t="shared" si="31"/>
        <v xml:space="preserve"> </v>
      </c>
      <c r="AA19" s="46" t="str">
        <f t="shared" si="32"/>
        <v xml:space="preserve"> </v>
      </c>
      <c r="AB19" s="46" t="str">
        <f t="shared" si="33"/>
        <v xml:space="preserve"> </v>
      </c>
      <c r="AF19" s="46" t="str">
        <f t="shared" si="20"/>
        <v xml:space="preserve"> </v>
      </c>
      <c r="AG19" s="46" t="str">
        <f t="shared" si="34"/>
        <v xml:space="preserve"> </v>
      </c>
      <c r="AH19" s="46" t="str">
        <f t="shared" si="35"/>
        <v xml:space="preserve"> </v>
      </c>
      <c r="AI19" s="46" t="str">
        <f t="shared" si="23"/>
        <v xml:space="preserve"> </v>
      </c>
      <c r="AJ19" s="46" t="str">
        <f t="shared" si="24"/>
        <v xml:space="preserve"> </v>
      </c>
      <c r="AK19" s="46" t="str">
        <f t="shared" si="25"/>
        <v xml:space="preserve"> </v>
      </c>
      <c r="AL19" s="46" t="str">
        <f t="shared" si="26"/>
        <v xml:space="preserve"> </v>
      </c>
      <c r="AM19" s="10" t="str">
        <f t="shared" si="27"/>
        <v xml:space="preserve"> </v>
      </c>
      <c r="AN19" s="13" t="str">
        <f>IF(ISBLANK(Q19)," ",VLOOKUP(S19,#REF!,7,FALSE))</f>
        <v xml:space="preserve"> </v>
      </c>
    </row>
    <row r="20" spans="1:40">
      <c r="A20" s="7" t="str">
        <f t="shared" si="0"/>
        <v/>
      </c>
      <c r="B20" s="7"/>
      <c r="C20" s="7" t="str">
        <f t="shared" si="1"/>
        <v xml:space="preserve"> </v>
      </c>
      <c r="D20" s="47" t="str">
        <f t="shared" si="2"/>
        <v/>
      </c>
      <c r="E20" s="45" t="str">
        <f t="shared" si="3"/>
        <v xml:space="preserve"> </v>
      </c>
      <c r="F20" s="47" t="str">
        <f t="shared" si="4"/>
        <v xml:space="preserve"> </v>
      </c>
      <c r="G20" s="44">
        <v>20</v>
      </c>
      <c r="H20" s="44">
        <v>20</v>
      </c>
      <c r="I20" s="92" t="str">
        <f t="shared" si="5"/>
        <v/>
      </c>
      <c r="J20" s="44"/>
      <c r="K20" s="44"/>
      <c r="L20" s="44"/>
      <c r="R20" s="10" t="str">
        <f t="shared" si="29"/>
        <v xml:space="preserve"> </v>
      </c>
      <c r="S20" s="10" t="str">
        <f t="shared" si="7"/>
        <v xml:space="preserve"> </v>
      </c>
      <c r="T20" s="13" t="str">
        <f t="shared" si="8"/>
        <v/>
      </c>
      <c r="U20" s="94" t="str">
        <f t="shared" si="9"/>
        <v xml:space="preserve"> </v>
      </c>
      <c r="V20" s="19" t="str">
        <f t="shared" si="10"/>
        <v xml:space="preserve"> </v>
      </c>
      <c r="W20" s="13" t="str">
        <f t="shared" si="11"/>
        <v xml:space="preserve"> </v>
      </c>
      <c r="X20" s="13" t="str">
        <f t="shared" si="12"/>
        <v xml:space="preserve"> </v>
      </c>
      <c r="Y20" s="46" t="str">
        <f t="shared" si="30"/>
        <v xml:space="preserve"> </v>
      </c>
      <c r="Z20" s="46" t="str">
        <f t="shared" si="31"/>
        <v xml:space="preserve"> </v>
      </c>
      <c r="AA20" s="46" t="str">
        <f t="shared" si="32"/>
        <v xml:space="preserve"> </v>
      </c>
      <c r="AB20" s="46" t="str">
        <f t="shared" si="33"/>
        <v xml:space="preserve"> </v>
      </c>
      <c r="AF20" s="46" t="str">
        <f t="shared" si="20"/>
        <v xml:space="preserve"> </v>
      </c>
      <c r="AG20" s="46" t="str">
        <f t="shared" si="34"/>
        <v xml:space="preserve"> </v>
      </c>
      <c r="AH20" s="46" t="str">
        <f t="shared" si="35"/>
        <v xml:space="preserve"> </v>
      </c>
      <c r="AI20" s="46" t="str">
        <f t="shared" si="23"/>
        <v xml:space="preserve"> </v>
      </c>
      <c r="AJ20" s="46" t="str">
        <f t="shared" si="24"/>
        <v xml:space="preserve"> </v>
      </c>
      <c r="AK20" s="46" t="str">
        <f t="shared" si="25"/>
        <v xml:space="preserve"> </v>
      </c>
      <c r="AL20" s="46" t="str">
        <f t="shared" si="26"/>
        <v xml:space="preserve"> </v>
      </c>
      <c r="AM20" s="10" t="str">
        <f t="shared" si="27"/>
        <v xml:space="preserve"> </v>
      </c>
      <c r="AN20" s="13" t="str">
        <f>IF(ISBLANK(Q20)," ",VLOOKUP(S20,#REF!,7,FALSE))</f>
        <v xml:space="preserve"> </v>
      </c>
    </row>
    <row r="21" spans="1:40">
      <c r="A21" s="7" t="str">
        <f t="shared" si="0"/>
        <v/>
      </c>
      <c r="B21" s="7"/>
      <c r="C21" s="7" t="str">
        <f t="shared" si="1"/>
        <v xml:space="preserve"> </v>
      </c>
      <c r="D21" s="47" t="str">
        <f t="shared" si="2"/>
        <v/>
      </c>
      <c r="E21" s="45" t="str">
        <f t="shared" si="3"/>
        <v xml:space="preserve"> </v>
      </c>
      <c r="F21" s="47" t="str">
        <f t="shared" si="4"/>
        <v xml:space="preserve"> </v>
      </c>
      <c r="G21" s="44">
        <v>20</v>
      </c>
      <c r="H21" s="44">
        <v>20</v>
      </c>
      <c r="I21" s="92" t="str">
        <f t="shared" si="5"/>
        <v/>
      </c>
      <c r="J21" s="44"/>
      <c r="K21" s="44"/>
      <c r="L21" s="44"/>
      <c r="R21" s="10" t="str">
        <f t="shared" si="29"/>
        <v xml:space="preserve"> </v>
      </c>
      <c r="S21" s="10" t="str">
        <f t="shared" si="7"/>
        <v xml:space="preserve"> </v>
      </c>
      <c r="T21" s="13" t="str">
        <f t="shared" si="8"/>
        <v/>
      </c>
      <c r="U21" s="94" t="str">
        <f t="shared" si="9"/>
        <v xml:space="preserve"> </v>
      </c>
      <c r="V21" s="19" t="str">
        <f t="shared" si="10"/>
        <v xml:space="preserve"> </v>
      </c>
      <c r="W21" s="13" t="str">
        <f t="shared" si="11"/>
        <v xml:space="preserve"> </v>
      </c>
      <c r="X21" s="13" t="str">
        <f t="shared" si="12"/>
        <v xml:space="preserve"> </v>
      </c>
      <c r="Y21" s="46" t="str">
        <f t="shared" si="30"/>
        <v xml:space="preserve"> </v>
      </c>
      <c r="Z21" s="46" t="str">
        <f t="shared" si="31"/>
        <v xml:space="preserve"> </v>
      </c>
      <c r="AA21" s="46" t="str">
        <f t="shared" si="32"/>
        <v xml:space="preserve"> </v>
      </c>
      <c r="AB21" s="46" t="str">
        <f t="shared" si="33"/>
        <v xml:space="preserve"> </v>
      </c>
      <c r="AF21" s="46" t="str">
        <f t="shared" si="20"/>
        <v xml:space="preserve"> </v>
      </c>
      <c r="AG21" s="46" t="str">
        <f t="shared" si="34"/>
        <v xml:space="preserve"> </v>
      </c>
      <c r="AH21" s="46" t="str">
        <f t="shared" si="35"/>
        <v xml:space="preserve"> </v>
      </c>
      <c r="AI21" s="46" t="str">
        <f t="shared" si="23"/>
        <v xml:space="preserve"> </v>
      </c>
      <c r="AJ21" s="46" t="str">
        <f t="shared" si="24"/>
        <v xml:space="preserve"> </v>
      </c>
      <c r="AK21" s="46" t="str">
        <f t="shared" si="25"/>
        <v xml:space="preserve"> </v>
      </c>
      <c r="AL21" s="46" t="str">
        <f t="shared" si="26"/>
        <v xml:space="preserve"> </v>
      </c>
      <c r="AM21" s="10" t="str">
        <f t="shared" si="27"/>
        <v xml:space="preserve"> </v>
      </c>
      <c r="AN21" s="13" t="str">
        <f>IF(ISBLANK(Q21)," ",VLOOKUP(S21,#REF!,7,FALSE))</f>
        <v xml:space="preserve"> </v>
      </c>
    </row>
    <row r="22" spans="1:40">
      <c r="A22" s="7" t="str">
        <f t="shared" si="0"/>
        <v/>
      </c>
      <c r="B22" s="7"/>
      <c r="C22" s="7" t="str">
        <f t="shared" si="1"/>
        <v xml:space="preserve"> </v>
      </c>
      <c r="D22" s="47" t="str">
        <f t="shared" si="2"/>
        <v/>
      </c>
      <c r="E22" s="45" t="str">
        <f t="shared" si="3"/>
        <v xml:space="preserve"> </v>
      </c>
      <c r="F22" s="47" t="str">
        <f t="shared" si="4"/>
        <v xml:space="preserve"> </v>
      </c>
      <c r="G22" s="44">
        <v>20</v>
      </c>
      <c r="H22" s="44">
        <v>20</v>
      </c>
      <c r="I22" s="92" t="str">
        <f t="shared" si="5"/>
        <v/>
      </c>
      <c r="J22" s="44"/>
      <c r="K22" s="44"/>
      <c r="L22" s="44"/>
      <c r="R22" s="10" t="str">
        <f t="shared" si="29"/>
        <v xml:space="preserve"> </v>
      </c>
      <c r="S22" s="10" t="str">
        <f t="shared" si="7"/>
        <v xml:space="preserve"> </v>
      </c>
      <c r="T22" s="13" t="str">
        <f t="shared" si="8"/>
        <v/>
      </c>
      <c r="U22" s="94" t="str">
        <f t="shared" si="9"/>
        <v xml:space="preserve"> </v>
      </c>
      <c r="V22" s="19" t="str">
        <f t="shared" si="10"/>
        <v xml:space="preserve"> </v>
      </c>
      <c r="W22" s="13" t="str">
        <f t="shared" si="11"/>
        <v xml:space="preserve"> </v>
      </c>
      <c r="X22" s="13" t="str">
        <f t="shared" si="12"/>
        <v xml:space="preserve"> </v>
      </c>
      <c r="Y22" s="46" t="str">
        <f t="shared" si="30"/>
        <v xml:space="preserve"> </v>
      </c>
      <c r="Z22" s="46" t="str">
        <f t="shared" si="31"/>
        <v xml:space="preserve"> </v>
      </c>
      <c r="AA22" s="46" t="str">
        <f t="shared" si="32"/>
        <v xml:space="preserve"> </v>
      </c>
      <c r="AB22" s="46" t="str">
        <f t="shared" si="33"/>
        <v xml:space="preserve"> </v>
      </c>
      <c r="AF22" s="46" t="str">
        <f t="shared" si="20"/>
        <v xml:space="preserve"> </v>
      </c>
      <c r="AG22" s="46" t="str">
        <f t="shared" si="34"/>
        <v xml:space="preserve"> </v>
      </c>
      <c r="AH22" s="46" t="str">
        <f t="shared" si="35"/>
        <v xml:space="preserve"> </v>
      </c>
      <c r="AI22" s="46" t="str">
        <f t="shared" si="23"/>
        <v xml:space="preserve"> </v>
      </c>
      <c r="AJ22" s="46" t="str">
        <f t="shared" si="24"/>
        <v xml:space="preserve"> </v>
      </c>
      <c r="AK22" s="46" t="str">
        <f t="shared" si="25"/>
        <v xml:space="preserve"> </v>
      </c>
      <c r="AL22" s="46" t="str">
        <f t="shared" si="26"/>
        <v xml:space="preserve"> </v>
      </c>
      <c r="AM22" s="10" t="str">
        <f t="shared" si="27"/>
        <v xml:space="preserve"> </v>
      </c>
      <c r="AN22" s="13" t="str">
        <f>IF(ISBLANK(Q22)," ",VLOOKUP(S22,#REF!,7,FALSE))</f>
        <v xml:space="preserve"> </v>
      </c>
    </row>
    <row r="23" spans="1:40">
      <c r="A23" s="7" t="str">
        <f t="shared" si="0"/>
        <v/>
      </c>
      <c r="B23" s="7"/>
      <c r="C23" s="7" t="str">
        <f t="shared" si="1"/>
        <v xml:space="preserve"> </v>
      </c>
      <c r="D23" s="47" t="str">
        <f t="shared" si="2"/>
        <v/>
      </c>
      <c r="E23" s="45" t="str">
        <f t="shared" si="3"/>
        <v xml:space="preserve"> </v>
      </c>
      <c r="F23" s="47" t="str">
        <f t="shared" si="4"/>
        <v xml:space="preserve"> </v>
      </c>
      <c r="G23" s="44">
        <v>20</v>
      </c>
      <c r="H23" s="44">
        <v>20</v>
      </c>
      <c r="I23" s="92" t="str">
        <f t="shared" si="5"/>
        <v/>
      </c>
      <c r="J23" s="44"/>
      <c r="K23" s="44"/>
      <c r="L23" s="44"/>
      <c r="R23" s="10" t="str">
        <f t="shared" si="29"/>
        <v xml:space="preserve"> </v>
      </c>
      <c r="S23" s="10" t="str">
        <f t="shared" si="7"/>
        <v xml:space="preserve"> </v>
      </c>
      <c r="T23" s="13" t="str">
        <f t="shared" si="8"/>
        <v/>
      </c>
      <c r="U23" s="94" t="str">
        <f t="shared" si="9"/>
        <v xml:space="preserve"> </v>
      </c>
      <c r="V23" s="19" t="str">
        <f t="shared" si="10"/>
        <v xml:space="preserve"> </v>
      </c>
      <c r="W23" s="13" t="str">
        <f t="shared" si="11"/>
        <v xml:space="preserve"> </v>
      </c>
      <c r="X23" s="13" t="str">
        <f t="shared" si="12"/>
        <v xml:space="preserve"> </v>
      </c>
      <c r="Y23" s="46" t="str">
        <f t="shared" si="30"/>
        <v xml:space="preserve"> </v>
      </c>
      <c r="Z23" s="46" t="str">
        <f t="shared" si="31"/>
        <v xml:space="preserve"> </v>
      </c>
      <c r="AA23" s="46" t="str">
        <f t="shared" si="32"/>
        <v xml:space="preserve"> </v>
      </c>
      <c r="AB23" s="46" t="str">
        <f t="shared" si="33"/>
        <v xml:space="preserve"> </v>
      </c>
      <c r="AF23" s="46" t="str">
        <f t="shared" si="20"/>
        <v xml:space="preserve"> </v>
      </c>
      <c r="AG23" s="46" t="str">
        <f t="shared" si="34"/>
        <v xml:space="preserve"> </v>
      </c>
      <c r="AH23" s="46" t="str">
        <f t="shared" si="35"/>
        <v xml:space="preserve"> </v>
      </c>
      <c r="AI23" s="46" t="str">
        <f t="shared" si="23"/>
        <v xml:space="preserve"> </v>
      </c>
      <c r="AJ23" s="46" t="str">
        <f t="shared" si="24"/>
        <v xml:space="preserve"> </v>
      </c>
      <c r="AK23" s="46" t="str">
        <f t="shared" si="25"/>
        <v xml:space="preserve"> </v>
      </c>
      <c r="AL23" s="46" t="str">
        <f t="shared" si="26"/>
        <v xml:space="preserve"> </v>
      </c>
      <c r="AM23" s="10" t="str">
        <f t="shared" si="27"/>
        <v xml:space="preserve"> </v>
      </c>
      <c r="AN23" s="13" t="str">
        <f>IF(ISBLANK(Q23)," ",VLOOKUP(S23,#REF!,7,FALSE))</f>
        <v xml:space="preserve"> </v>
      </c>
    </row>
    <row r="24" spans="1:40">
      <c r="A24" s="7" t="str">
        <f t="shared" si="0"/>
        <v/>
      </c>
      <c r="B24" s="7"/>
      <c r="C24" s="7" t="str">
        <f t="shared" si="1"/>
        <v xml:space="preserve"> </v>
      </c>
      <c r="D24" s="47" t="str">
        <f t="shared" si="2"/>
        <v/>
      </c>
      <c r="E24" s="45" t="str">
        <f t="shared" si="3"/>
        <v xml:space="preserve"> </v>
      </c>
      <c r="F24" s="47" t="str">
        <f t="shared" si="4"/>
        <v xml:space="preserve"> </v>
      </c>
      <c r="G24" s="44">
        <v>20</v>
      </c>
      <c r="H24" s="44">
        <v>20</v>
      </c>
      <c r="I24" s="92" t="str">
        <f t="shared" si="5"/>
        <v/>
      </c>
      <c r="J24" s="44"/>
      <c r="K24" s="44"/>
      <c r="L24" s="44"/>
      <c r="R24" s="10" t="str">
        <f t="shared" si="29"/>
        <v xml:space="preserve"> </v>
      </c>
      <c r="S24" s="10" t="str">
        <f t="shared" si="7"/>
        <v xml:space="preserve"> </v>
      </c>
      <c r="T24" s="13" t="str">
        <f t="shared" si="8"/>
        <v/>
      </c>
      <c r="U24" s="94" t="str">
        <f t="shared" si="9"/>
        <v xml:space="preserve"> </v>
      </c>
      <c r="V24" s="19" t="str">
        <f t="shared" si="10"/>
        <v xml:space="preserve"> </v>
      </c>
      <c r="W24" s="13" t="str">
        <f t="shared" si="11"/>
        <v xml:space="preserve"> </v>
      </c>
      <c r="X24" s="13" t="str">
        <f t="shared" si="12"/>
        <v xml:space="preserve"> </v>
      </c>
      <c r="Y24" s="46" t="str">
        <f t="shared" si="30"/>
        <v xml:space="preserve"> </v>
      </c>
      <c r="Z24" s="46" t="str">
        <f t="shared" si="31"/>
        <v xml:space="preserve"> </v>
      </c>
      <c r="AA24" s="46" t="str">
        <f t="shared" si="32"/>
        <v xml:space="preserve"> </v>
      </c>
      <c r="AB24" s="46" t="str">
        <f t="shared" si="33"/>
        <v xml:space="preserve"> </v>
      </c>
      <c r="AF24" s="46" t="str">
        <f t="shared" si="20"/>
        <v xml:space="preserve"> </v>
      </c>
      <c r="AG24" s="46" t="str">
        <f t="shared" si="34"/>
        <v xml:space="preserve"> </v>
      </c>
      <c r="AH24" s="46" t="str">
        <f t="shared" si="35"/>
        <v xml:space="preserve"> </v>
      </c>
      <c r="AI24" s="46" t="str">
        <f t="shared" si="23"/>
        <v xml:space="preserve"> </v>
      </c>
      <c r="AJ24" s="46" t="str">
        <f t="shared" si="24"/>
        <v xml:space="preserve"> </v>
      </c>
      <c r="AK24" s="46" t="str">
        <f t="shared" si="25"/>
        <v xml:space="preserve"> </v>
      </c>
      <c r="AL24" s="46" t="str">
        <f t="shared" si="26"/>
        <v xml:space="preserve"> </v>
      </c>
      <c r="AM24" s="10" t="str">
        <f t="shared" si="27"/>
        <v xml:space="preserve"> </v>
      </c>
      <c r="AN24" s="13" t="str">
        <f>IF(ISBLANK(Q24)," ",VLOOKUP(S24,#REF!,7,FALSE))</f>
        <v xml:space="preserve"> </v>
      </c>
    </row>
    <row r="25" spans="1:40">
      <c r="A25" s="7" t="str">
        <f t="shared" si="0"/>
        <v/>
      </c>
      <c r="B25" s="7"/>
      <c r="C25" s="7" t="str">
        <f t="shared" si="1"/>
        <v xml:space="preserve"> </v>
      </c>
      <c r="D25" s="47" t="str">
        <f t="shared" si="2"/>
        <v/>
      </c>
      <c r="E25" s="45" t="str">
        <f t="shared" si="3"/>
        <v xml:space="preserve"> </v>
      </c>
      <c r="F25" s="47" t="str">
        <f t="shared" si="4"/>
        <v xml:space="preserve"> </v>
      </c>
      <c r="G25" s="44">
        <v>20</v>
      </c>
      <c r="H25" s="44">
        <v>20</v>
      </c>
      <c r="I25" s="92" t="str">
        <f t="shared" si="5"/>
        <v/>
      </c>
      <c r="J25" s="44"/>
      <c r="K25" s="44"/>
      <c r="L25" s="44"/>
      <c r="R25" s="10" t="str">
        <f t="shared" si="29"/>
        <v xml:space="preserve"> </v>
      </c>
      <c r="S25" s="10" t="str">
        <f t="shared" si="7"/>
        <v xml:space="preserve"> </v>
      </c>
      <c r="T25" s="13" t="str">
        <f t="shared" si="8"/>
        <v/>
      </c>
      <c r="U25" s="94" t="str">
        <f t="shared" si="9"/>
        <v xml:space="preserve"> </v>
      </c>
      <c r="V25" s="19" t="str">
        <f t="shared" si="10"/>
        <v xml:space="preserve"> </v>
      </c>
      <c r="W25" s="13" t="str">
        <f t="shared" si="11"/>
        <v xml:space="preserve"> </v>
      </c>
      <c r="X25" s="13" t="str">
        <f t="shared" si="12"/>
        <v xml:space="preserve"> </v>
      </c>
      <c r="Y25" s="46" t="str">
        <f t="shared" si="30"/>
        <v xml:space="preserve"> </v>
      </c>
      <c r="Z25" s="46" t="str">
        <f t="shared" si="31"/>
        <v xml:space="preserve"> </v>
      </c>
      <c r="AA25" s="46" t="str">
        <f t="shared" si="32"/>
        <v xml:space="preserve"> </v>
      </c>
      <c r="AB25" s="46" t="str">
        <f t="shared" si="33"/>
        <v xml:space="preserve"> </v>
      </c>
      <c r="AF25" s="46" t="str">
        <f t="shared" si="20"/>
        <v xml:space="preserve"> </v>
      </c>
      <c r="AG25" s="46" t="str">
        <f t="shared" si="34"/>
        <v xml:space="preserve"> </v>
      </c>
      <c r="AH25" s="46" t="str">
        <f t="shared" si="35"/>
        <v xml:space="preserve"> </v>
      </c>
      <c r="AI25" s="46" t="str">
        <f t="shared" si="23"/>
        <v xml:space="preserve"> </v>
      </c>
      <c r="AJ25" s="46" t="str">
        <f t="shared" si="24"/>
        <v xml:space="preserve"> </v>
      </c>
      <c r="AK25" s="46" t="str">
        <f t="shared" si="25"/>
        <v xml:space="preserve"> </v>
      </c>
      <c r="AL25" s="46" t="str">
        <f t="shared" si="26"/>
        <v xml:space="preserve"> </v>
      </c>
      <c r="AM25" s="10" t="str">
        <f t="shared" si="27"/>
        <v xml:space="preserve"> </v>
      </c>
      <c r="AN25" s="13" t="str">
        <f>IF(ISBLANK(Q25)," ",VLOOKUP(S25,#REF!,7,FALSE))</f>
        <v xml:space="preserve"> </v>
      </c>
    </row>
    <row r="26" spans="1:40">
      <c r="A26" s="7" t="str">
        <f t="shared" si="0"/>
        <v/>
      </c>
      <c r="B26" s="7"/>
      <c r="C26" s="7" t="str">
        <f t="shared" si="1"/>
        <v xml:space="preserve"> </v>
      </c>
      <c r="D26" s="47" t="str">
        <f t="shared" si="2"/>
        <v/>
      </c>
      <c r="E26" s="45" t="str">
        <f t="shared" si="3"/>
        <v xml:space="preserve"> </v>
      </c>
      <c r="F26" s="47" t="str">
        <f t="shared" si="4"/>
        <v xml:space="preserve"> </v>
      </c>
      <c r="G26" s="44">
        <v>20</v>
      </c>
      <c r="H26" s="44">
        <v>20</v>
      </c>
      <c r="I26" s="92" t="str">
        <f t="shared" si="5"/>
        <v/>
      </c>
      <c r="J26" s="44"/>
      <c r="K26" s="44"/>
      <c r="L26" s="44"/>
      <c r="R26" s="10" t="str">
        <f t="shared" si="29"/>
        <v xml:space="preserve"> </v>
      </c>
      <c r="S26" s="10" t="str">
        <f t="shared" si="7"/>
        <v xml:space="preserve"> </v>
      </c>
      <c r="T26" s="13" t="str">
        <f t="shared" si="8"/>
        <v/>
      </c>
      <c r="U26" s="94" t="str">
        <f t="shared" si="9"/>
        <v xml:space="preserve"> </v>
      </c>
      <c r="V26" s="19" t="str">
        <f t="shared" si="10"/>
        <v xml:space="preserve"> </v>
      </c>
      <c r="W26" s="13" t="str">
        <f t="shared" si="11"/>
        <v xml:space="preserve"> </v>
      </c>
      <c r="X26" s="13" t="str">
        <f t="shared" si="12"/>
        <v xml:space="preserve"> </v>
      </c>
      <c r="Y26" s="46" t="str">
        <f t="shared" si="30"/>
        <v xml:space="preserve"> </v>
      </c>
      <c r="Z26" s="46" t="str">
        <f t="shared" si="31"/>
        <v xml:space="preserve"> </v>
      </c>
      <c r="AA26" s="46" t="str">
        <f t="shared" si="32"/>
        <v xml:space="preserve"> </v>
      </c>
      <c r="AB26" s="46" t="str">
        <f t="shared" si="33"/>
        <v xml:space="preserve"> </v>
      </c>
      <c r="AF26" s="46" t="str">
        <f t="shared" si="20"/>
        <v xml:space="preserve"> </v>
      </c>
      <c r="AG26" s="46" t="str">
        <f t="shared" si="34"/>
        <v xml:space="preserve"> </v>
      </c>
      <c r="AH26" s="46" t="str">
        <f t="shared" si="35"/>
        <v xml:space="preserve"> </v>
      </c>
      <c r="AI26" s="46" t="str">
        <f t="shared" si="23"/>
        <v xml:space="preserve"> </v>
      </c>
      <c r="AJ26" s="46" t="str">
        <f t="shared" si="24"/>
        <v xml:space="preserve"> </v>
      </c>
      <c r="AK26" s="46" t="str">
        <f t="shared" si="25"/>
        <v xml:space="preserve"> </v>
      </c>
      <c r="AL26" s="46" t="str">
        <f t="shared" si="26"/>
        <v xml:space="preserve"> </v>
      </c>
      <c r="AM26" s="10" t="str">
        <f t="shared" si="27"/>
        <v xml:space="preserve"> </v>
      </c>
      <c r="AN26" s="13" t="str">
        <f>IF(ISBLANK(Q26)," ",VLOOKUP(S26,#REF!,7,FALSE))</f>
        <v xml:space="preserve"> </v>
      </c>
    </row>
    <row r="27" spans="1:40">
      <c r="A27" s="7" t="str">
        <f t="shared" si="0"/>
        <v/>
      </c>
      <c r="B27" s="7"/>
      <c r="C27" s="7" t="str">
        <f t="shared" si="1"/>
        <v xml:space="preserve"> </v>
      </c>
      <c r="D27" s="47" t="str">
        <f t="shared" si="2"/>
        <v/>
      </c>
      <c r="E27" s="45" t="str">
        <f t="shared" si="3"/>
        <v xml:space="preserve"> </v>
      </c>
      <c r="F27" s="47" t="str">
        <f t="shared" si="4"/>
        <v xml:space="preserve"> </v>
      </c>
      <c r="G27" s="44">
        <v>20</v>
      </c>
      <c r="H27" s="44">
        <v>20</v>
      </c>
      <c r="I27" s="92" t="str">
        <f t="shared" si="5"/>
        <v/>
      </c>
      <c r="J27" s="44"/>
      <c r="K27" s="44"/>
      <c r="L27" s="44"/>
      <c r="R27" s="10" t="str">
        <f t="shared" si="29"/>
        <v xml:space="preserve"> </v>
      </c>
      <c r="S27" s="10" t="str">
        <f t="shared" si="7"/>
        <v xml:space="preserve"> </v>
      </c>
      <c r="T27" s="13" t="str">
        <f t="shared" si="8"/>
        <v/>
      </c>
      <c r="U27" s="94" t="str">
        <f t="shared" si="9"/>
        <v xml:space="preserve"> </v>
      </c>
      <c r="V27" s="19" t="str">
        <f t="shared" si="10"/>
        <v xml:space="preserve"> </v>
      </c>
      <c r="W27" s="13" t="str">
        <f t="shared" si="11"/>
        <v xml:space="preserve"> </v>
      </c>
      <c r="X27" s="13" t="str">
        <f t="shared" si="12"/>
        <v xml:space="preserve"> </v>
      </c>
      <c r="Y27" s="46" t="str">
        <f t="shared" si="30"/>
        <v xml:space="preserve"> </v>
      </c>
      <c r="Z27" s="46" t="str">
        <f t="shared" si="31"/>
        <v xml:space="preserve"> </v>
      </c>
      <c r="AA27" s="46" t="str">
        <f t="shared" si="32"/>
        <v xml:space="preserve"> </v>
      </c>
      <c r="AB27" s="46" t="str">
        <f t="shared" si="33"/>
        <v xml:space="preserve"> </v>
      </c>
      <c r="AF27" s="46" t="str">
        <f t="shared" si="20"/>
        <v xml:space="preserve"> </v>
      </c>
      <c r="AG27" s="46" t="str">
        <f t="shared" si="34"/>
        <v xml:space="preserve"> </v>
      </c>
      <c r="AH27" s="46" t="str">
        <f t="shared" si="35"/>
        <v xml:space="preserve"> </v>
      </c>
      <c r="AI27" s="46" t="str">
        <f t="shared" si="23"/>
        <v xml:space="preserve"> </v>
      </c>
      <c r="AJ27" s="46" t="str">
        <f t="shared" si="24"/>
        <v xml:space="preserve"> </v>
      </c>
      <c r="AK27" s="46" t="str">
        <f t="shared" si="25"/>
        <v xml:space="preserve"> </v>
      </c>
      <c r="AL27" s="46" t="str">
        <f t="shared" si="26"/>
        <v xml:space="preserve"> </v>
      </c>
      <c r="AM27" s="10" t="str">
        <f t="shared" si="27"/>
        <v xml:space="preserve"> </v>
      </c>
      <c r="AN27" s="13" t="str">
        <f>IF(ISBLANK(Q27)," ",VLOOKUP(S27,#REF!,7,FALSE))</f>
        <v xml:space="preserve"> </v>
      </c>
    </row>
    <row r="28" spans="1:40">
      <c r="A28" s="7" t="str">
        <f t="shared" si="0"/>
        <v/>
      </c>
      <c r="B28" s="7"/>
      <c r="C28" s="7" t="str">
        <f t="shared" si="1"/>
        <v xml:space="preserve"> </v>
      </c>
      <c r="D28" s="47" t="str">
        <f t="shared" si="2"/>
        <v/>
      </c>
      <c r="E28" s="45" t="str">
        <f t="shared" si="3"/>
        <v xml:space="preserve"> </v>
      </c>
      <c r="F28" s="47" t="str">
        <f t="shared" si="4"/>
        <v xml:space="preserve"> </v>
      </c>
      <c r="G28" s="44">
        <v>20</v>
      </c>
      <c r="H28" s="44">
        <v>20</v>
      </c>
      <c r="I28" s="92" t="str">
        <f t="shared" si="5"/>
        <v/>
      </c>
      <c r="J28" s="44"/>
      <c r="K28" s="44"/>
      <c r="L28" s="44"/>
      <c r="R28" s="10" t="str">
        <f t="shared" si="29"/>
        <v xml:space="preserve"> </v>
      </c>
      <c r="S28" s="10" t="str">
        <f t="shared" si="7"/>
        <v xml:space="preserve"> </v>
      </c>
      <c r="T28" s="13" t="str">
        <f t="shared" si="8"/>
        <v/>
      </c>
      <c r="U28" s="94" t="str">
        <f t="shared" si="9"/>
        <v xml:space="preserve"> </v>
      </c>
      <c r="V28" s="19" t="str">
        <f t="shared" si="10"/>
        <v xml:space="preserve"> </v>
      </c>
      <c r="W28" s="13" t="str">
        <f t="shared" si="11"/>
        <v xml:space="preserve"> </v>
      </c>
      <c r="X28" s="13" t="str">
        <f t="shared" si="12"/>
        <v xml:space="preserve"> </v>
      </c>
      <c r="Y28" s="46" t="str">
        <f t="shared" si="30"/>
        <v xml:space="preserve"> </v>
      </c>
      <c r="Z28" s="46" t="str">
        <f t="shared" si="31"/>
        <v xml:space="preserve"> </v>
      </c>
      <c r="AA28" s="46" t="str">
        <f t="shared" si="32"/>
        <v xml:space="preserve"> </v>
      </c>
      <c r="AB28" s="46" t="str">
        <f t="shared" si="33"/>
        <v xml:space="preserve"> </v>
      </c>
      <c r="AF28" s="46" t="str">
        <f t="shared" si="20"/>
        <v xml:space="preserve"> </v>
      </c>
      <c r="AG28" s="46" t="str">
        <f t="shared" si="34"/>
        <v xml:space="preserve"> </v>
      </c>
      <c r="AH28" s="46" t="str">
        <f t="shared" si="35"/>
        <v xml:space="preserve"> </v>
      </c>
      <c r="AI28" s="46" t="str">
        <f t="shared" si="23"/>
        <v xml:space="preserve"> </v>
      </c>
      <c r="AJ28" s="46" t="str">
        <f t="shared" si="24"/>
        <v xml:space="preserve"> </v>
      </c>
      <c r="AK28" s="46" t="str">
        <f t="shared" si="25"/>
        <v xml:space="preserve"> </v>
      </c>
      <c r="AL28" s="46" t="str">
        <f t="shared" si="26"/>
        <v xml:space="preserve"> </v>
      </c>
      <c r="AM28" s="10" t="str">
        <f t="shared" si="27"/>
        <v xml:space="preserve"> </v>
      </c>
      <c r="AN28" s="13" t="str">
        <f>IF(ISBLANK(Q28)," ",VLOOKUP(S28,#REF!,7,FALSE))</f>
        <v xml:space="preserve"> </v>
      </c>
    </row>
    <row r="29" spans="1:40">
      <c r="A29" s="7" t="str">
        <f t="shared" si="0"/>
        <v/>
      </c>
      <c r="B29" s="7"/>
      <c r="C29" s="7" t="str">
        <f t="shared" si="1"/>
        <v xml:space="preserve"> </v>
      </c>
      <c r="D29" s="47" t="str">
        <f t="shared" si="2"/>
        <v/>
      </c>
      <c r="E29" s="45" t="str">
        <f t="shared" si="3"/>
        <v xml:space="preserve"> </v>
      </c>
      <c r="F29" s="47" t="str">
        <f t="shared" si="4"/>
        <v xml:space="preserve"> </v>
      </c>
      <c r="G29" s="44">
        <v>20</v>
      </c>
      <c r="H29" s="44">
        <v>20</v>
      </c>
      <c r="I29" s="92" t="str">
        <f t="shared" si="5"/>
        <v/>
      </c>
      <c r="J29" s="44"/>
      <c r="K29" s="44"/>
      <c r="L29" s="44"/>
      <c r="R29" s="10" t="str">
        <f t="shared" si="29"/>
        <v xml:space="preserve"> </v>
      </c>
      <c r="S29" s="10" t="str">
        <f t="shared" si="7"/>
        <v xml:space="preserve"> </v>
      </c>
      <c r="T29" s="13" t="str">
        <f t="shared" si="8"/>
        <v/>
      </c>
      <c r="U29" s="94" t="str">
        <f t="shared" si="9"/>
        <v xml:space="preserve"> </v>
      </c>
      <c r="V29" s="19" t="str">
        <f t="shared" si="10"/>
        <v xml:space="preserve"> </v>
      </c>
      <c r="W29" s="13" t="str">
        <f t="shared" si="11"/>
        <v xml:space="preserve"> </v>
      </c>
      <c r="X29" s="13" t="str">
        <f t="shared" si="12"/>
        <v xml:space="preserve"> </v>
      </c>
      <c r="Y29" s="46" t="str">
        <f t="shared" si="30"/>
        <v xml:space="preserve"> </v>
      </c>
      <c r="Z29" s="46" t="str">
        <f t="shared" si="31"/>
        <v xml:space="preserve"> </v>
      </c>
      <c r="AA29" s="46" t="str">
        <f t="shared" si="32"/>
        <v xml:space="preserve"> </v>
      </c>
      <c r="AB29" s="46" t="str">
        <f t="shared" si="33"/>
        <v xml:space="preserve"> </v>
      </c>
      <c r="AF29" s="46" t="str">
        <f t="shared" si="20"/>
        <v xml:space="preserve"> </v>
      </c>
      <c r="AG29" s="46" t="str">
        <f t="shared" si="34"/>
        <v xml:space="preserve"> </v>
      </c>
      <c r="AH29" s="46" t="str">
        <f t="shared" si="35"/>
        <v xml:space="preserve"> </v>
      </c>
      <c r="AI29" s="46" t="str">
        <f t="shared" si="23"/>
        <v xml:space="preserve"> </v>
      </c>
      <c r="AJ29" s="46" t="str">
        <f t="shared" si="24"/>
        <v xml:space="preserve"> </v>
      </c>
      <c r="AK29" s="46" t="str">
        <f t="shared" si="25"/>
        <v xml:space="preserve"> </v>
      </c>
      <c r="AL29" s="46" t="str">
        <f t="shared" si="26"/>
        <v xml:space="preserve"> </v>
      </c>
      <c r="AM29" s="10" t="str">
        <f t="shared" si="27"/>
        <v xml:space="preserve"> </v>
      </c>
      <c r="AN29" s="13" t="str">
        <f>IF(ISBLANK(Q29)," ",VLOOKUP(S29,#REF!,7,FALSE))</f>
        <v xml:space="preserve"> </v>
      </c>
    </row>
    <row r="30" spans="1:40">
      <c r="A30" s="7" t="str">
        <f t="shared" si="0"/>
        <v/>
      </c>
      <c r="B30" s="7"/>
      <c r="C30" s="7" t="str">
        <f t="shared" si="1"/>
        <v xml:space="preserve"> </v>
      </c>
      <c r="D30" s="47" t="str">
        <f t="shared" si="2"/>
        <v/>
      </c>
      <c r="E30" s="45" t="str">
        <f t="shared" si="3"/>
        <v xml:space="preserve"> </v>
      </c>
      <c r="F30" s="47" t="str">
        <f t="shared" si="4"/>
        <v xml:space="preserve"> </v>
      </c>
      <c r="G30" s="44">
        <v>20</v>
      </c>
      <c r="H30" s="44">
        <v>20</v>
      </c>
      <c r="I30" s="92" t="str">
        <f t="shared" si="5"/>
        <v/>
      </c>
      <c r="J30" s="44"/>
      <c r="K30" s="44"/>
      <c r="L30" s="44"/>
      <c r="R30" s="10" t="str">
        <f t="shared" si="29"/>
        <v xml:space="preserve"> </v>
      </c>
      <c r="S30" s="10" t="str">
        <f t="shared" si="7"/>
        <v xml:space="preserve"> </v>
      </c>
      <c r="T30" s="13" t="str">
        <f t="shared" si="8"/>
        <v/>
      </c>
      <c r="U30" s="94" t="str">
        <f t="shared" si="9"/>
        <v xml:space="preserve"> </v>
      </c>
      <c r="V30" s="19" t="str">
        <f t="shared" si="10"/>
        <v xml:space="preserve"> </v>
      </c>
      <c r="W30" s="13" t="str">
        <f t="shared" si="11"/>
        <v xml:space="preserve"> </v>
      </c>
      <c r="X30" s="13" t="str">
        <f t="shared" si="12"/>
        <v xml:space="preserve"> </v>
      </c>
      <c r="Y30" s="46" t="str">
        <f t="shared" si="30"/>
        <v xml:space="preserve"> </v>
      </c>
      <c r="Z30" s="46" t="str">
        <f t="shared" si="31"/>
        <v xml:space="preserve"> </v>
      </c>
      <c r="AA30" s="46" t="str">
        <f t="shared" si="32"/>
        <v xml:space="preserve"> </v>
      </c>
      <c r="AB30" s="46" t="str">
        <f t="shared" si="33"/>
        <v xml:space="preserve"> </v>
      </c>
      <c r="AF30" s="46" t="str">
        <f t="shared" si="20"/>
        <v xml:space="preserve"> </v>
      </c>
      <c r="AG30" s="46" t="str">
        <f t="shared" si="34"/>
        <v xml:space="preserve"> </v>
      </c>
      <c r="AH30" s="46" t="str">
        <f t="shared" si="35"/>
        <v xml:space="preserve"> </v>
      </c>
      <c r="AI30" s="46" t="str">
        <f t="shared" si="23"/>
        <v xml:space="preserve"> </v>
      </c>
      <c r="AJ30" s="46" t="str">
        <f t="shared" si="24"/>
        <v xml:space="preserve"> </v>
      </c>
      <c r="AK30" s="46" t="str">
        <f t="shared" si="25"/>
        <v xml:space="preserve"> </v>
      </c>
      <c r="AL30" s="46" t="str">
        <f t="shared" si="26"/>
        <v xml:space="preserve"> </v>
      </c>
      <c r="AM30" s="10" t="str">
        <f t="shared" si="27"/>
        <v xml:space="preserve"> </v>
      </c>
      <c r="AN30" s="13" t="str">
        <f>IF(ISBLANK(Q30)," ",VLOOKUP(S30,#REF!,7,FALSE))</f>
        <v xml:space="preserve"> </v>
      </c>
    </row>
    <row r="31" spans="1:40">
      <c r="A31" s="7" t="str">
        <f t="shared" si="0"/>
        <v/>
      </c>
      <c r="B31" s="7"/>
      <c r="C31" s="7" t="str">
        <f t="shared" si="1"/>
        <v xml:space="preserve"> </v>
      </c>
      <c r="D31" s="47" t="str">
        <f t="shared" si="2"/>
        <v/>
      </c>
      <c r="E31" s="45" t="str">
        <f t="shared" si="3"/>
        <v xml:space="preserve"> </v>
      </c>
      <c r="F31" s="47" t="str">
        <f t="shared" si="4"/>
        <v xml:space="preserve"> </v>
      </c>
      <c r="G31" s="44">
        <v>20</v>
      </c>
      <c r="H31" s="44">
        <v>20</v>
      </c>
      <c r="I31" s="92" t="str">
        <f t="shared" si="5"/>
        <v/>
      </c>
      <c r="J31" s="44"/>
      <c r="K31" s="44"/>
      <c r="L31" s="44"/>
      <c r="R31" s="10" t="str">
        <f t="shared" si="29"/>
        <v xml:space="preserve"> </v>
      </c>
      <c r="S31" s="10" t="str">
        <f t="shared" si="7"/>
        <v xml:space="preserve"> </v>
      </c>
      <c r="T31" s="13" t="str">
        <f t="shared" si="8"/>
        <v/>
      </c>
      <c r="U31" s="94" t="str">
        <f t="shared" si="9"/>
        <v xml:space="preserve"> </v>
      </c>
      <c r="V31" s="19" t="str">
        <f t="shared" si="10"/>
        <v xml:space="preserve"> </v>
      </c>
      <c r="W31" s="13" t="str">
        <f t="shared" si="11"/>
        <v xml:space="preserve"> </v>
      </c>
      <c r="X31" s="13" t="str">
        <f t="shared" si="12"/>
        <v xml:space="preserve"> </v>
      </c>
      <c r="Y31" s="46" t="str">
        <f t="shared" si="30"/>
        <v xml:space="preserve"> </v>
      </c>
      <c r="Z31" s="46" t="str">
        <f t="shared" si="31"/>
        <v xml:space="preserve"> </v>
      </c>
      <c r="AA31" s="46" t="str">
        <f t="shared" si="32"/>
        <v xml:space="preserve"> </v>
      </c>
      <c r="AB31" s="46" t="str">
        <f t="shared" si="33"/>
        <v xml:space="preserve"> </v>
      </c>
      <c r="AF31" s="46" t="str">
        <f t="shared" si="20"/>
        <v xml:space="preserve"> </v>
      </c>
      <c r="AG31" s="46" t="str">
        <f t="shared" si="34"/>
        <v xml:space="preserve"> </v>
      </c>
      <c r="AH31" s="46" t="str">
        <f t="shared" si="35"/>
        <v xml:space="preserve"> </v>
      </c>
      <c r="AI31" s="46" t="str">
        <f t="shared" si="23"/>
        <v xml:space="preserve"> </v>
      </c>
      <c r="AJ31" s="46" t="str">
        <f t="shared" si="24"/>
        <v xml:space="preserve"> </v>
      </c>
      <c r="AK31" s="46" t="str">
        <f t="shared" si="25"/>
        <v xml:space="preserve"> </v>
      </c>
      <c r="AL31" s="46" t="str">
        <f t="shared" si="26"/>
        <v xml:space="preserve"> </v>
      </c>
      <c r="AM31" s="10" t="str">
        <f t="shared" si="27"/>
        <v xml:space="preserve"> </v>
      </c>
      <c r="AN31" s="13" t="str">
        <f>IF(ISBLANK(Q31)," ",VLOOKUP(S31,#REF!,7,FALSE))</f>
        <v xml:space="preserve"> </v>
      </c>
    </row>
    <row r="32" spans="1:40">
      <c r="A32" s="7" t="str">
        <f t="shared" si="0"/>
        <v/>
      </c>
      <c r="B32" s="7"/>
      <c r="C32" s="7" t="str">
        <f t="shared" si="1"/>
        <v xml:space="preserve"> </v>
      </c>
      <c r="D32" s="47" t="str">
        <f t="shared" si="2"/>
        <v/>
      </c>
      <c r="E32" s="45" t="str">
        <f t="shared" si="3"/>
        <v xml:space="preserve"> </v>
      </c>
      <c r="F32" s="47" t="str">
        <f t="shared" si="4"/>
        <v xml:space="preserve"> </v>
      </c>
      <c r="G32" s="44">
        <v>20</v>
      </c>
      <c r="H32" s="44">
        <v>20</v>
      </c>
      <c r="I32" s="92" t="str">
        <f t="shared" si="5"/>
        <v/>
      </c>
      <c r="J32" s="44"/>
      <c r="K32" s="44"/>
      <c r="L32" s="44"/>
      <c r="R32" s="10" t="str">
        <f t="shared" si="29"/>
        <v xml:space="preserve"> </v>
      </c>
      <c r="S32" s="10" t="str">
        <f t="shared" si="7"/>
        <v xml:space="preserve"> </v>
      </c>
      <c r="T32" s="13" t="str">
        <f t="shared" si="8"/>
        <v/>
      </c>
      <c r="U32" s="94" t="str">
        <f t="shared" si="9"/>
        <v xml:space="preserve"> </v>
      </c>
      <c r="V32" s="19" t="str">
        <f t="shared" si="10"/>
        <v xml:space="preserve"> </v>
      </c>
      <c r="W32" s="13" t="str">
        <f t="shared" si="11"/>
        <v xml:space="preserve"> </v>
      </c>
      <c r="X32" s="13" t="str">
        <f t="shared" si="12"/>
        <v xml:space="preserve"> </v>
      </c>
      <c r="Y32" s="46" t="str">
        <f t="shared" si="30"/>
        <v xml:space="preserve"> </v>
      </c>
      <c r="Z32" s="46" t="str">
        <f t="shared" si="31"/>
        <v xml:space="preserve"> </v>
      </c>
      <c r="AA32" s="46" t="str">
        <f t="shared" si="32"/>
        <v xml:space="preserve"> </v>
      </c>
      <c r="AB32" s="46" t="str">
        <f t="shared" si="33"/>
        <v xml:space="preserve"> </v>
      </c>
      <c r="AF32" s="46" t="str">
        <f t="shared" si="20"/>
        <v xml:space="preserve"> </v>
      </c>
      <c r="AG32" s="46" t="str">
        <f t="shared" si="34"/>
        <v xml:space="preserve"> </v>
      </c>
      <c r="AH32" s="46" t="str">
        <f t="shared" si="35"/>
        <v xml:space="preserve"> </v>
      </c>
      <c r="AI32" s="46" t="str">
        <f t="shared" si="23"/>
        <v xml:space="preserve"> </v>
      </c>
      <c r="AJ32" s="46" t="str">
        <f t="shared" si="24"/>
        <v xml:space="preserve"> </v>
      </c>
      <c r="AK32" s="46" t="str">
        <f t="shared" si="25"/>
        <v xml:space="preserve"> </v>
      </c>
      <c r="AL32" s="46" t="str">
        <f t="shared" si="26"/>
        <v xml:space="preserve"> </v>
      </c>
      <c r="AM32" s="10" t="str">
        <f t="shared" si="27"/>
        <v xml:space="preserve"> </v>
      </c>
      <c r="AN32" s="13" t="str">
        <f>IF(ISBLANK(Q32)," ",VLOOKUP(S32,#REF!,7,FALSE))</f>
        <v xml:space="preserve"> </v>
      </c>
    </row>
    <row r="33" spans="1:40">
      <c r="A33" s="7" t="str">
        <f t="shared" si="0"/>
        <v/>
      </c>
      <c r="B33" s="7"/>
      <c r="C33" s="7" t="str">
        <f t="shared" si="1"/>
        <v xml:space="preserve"> </v>
      </c>
      <c r="D33" s="47" t="str">
        <f t="shared" si="2"/>
        <v/>
      </c>
      <c r="E33" s="45" t="str">
        <f t="shared" si="3"/>
        <v xml:space="preserve"> </v>
      </c>
      <c r="F33" s="47" t="str">
        <f t="shared" si="4"/>
        <v xml:space="preserve"> </v>
      </c>
      <c r="G33" s="44">
        <v>20</v>
      </c>
      <c r="H33" s="44">
        <v>20</v>
      </c>
      <c r="I33" s="92" t="str">
        <f t="shared" si="5"/>
        <v/>
      </c>
      <c r="J33" s="44"/>
      <c r="K33" s="44"/>
      <c r="L33" s="44"/>
      <c r="R33" s="10" t="str">
        <f t="shared" si="29"/>
        <v xml:space="preserve"> </v>
      </c>
      <c r="S33" s="10" t="str">
        <f t="shared" si="7"/>
        <v xml:space="preserve"> </v>
      </c>
      <c r="T33" s="13" t="str">
        <f t="shared" si="8"/>
        <v/>
      </c>
      <c r="U33" s="94" t="str">
        <f t="shared" si="9"/>
        <v xml:space="preserve"> </v>
      </c>
      <c r="V33" s="19" t="str">
        <f t="shared" si="10"/>
        <v xml:space="preserve"> </v>
      </c>
      <c r="W33" s="13" t="str">
        <f t="shared" si="11"/>
        <v xml:space="preserve"> </v>
      </c>
      <c r="X33" s="13" t="str">
        <f t="shared" si="12"/>
        <v xml:space="preserve"> </v>
      </c>
      <c r="Y33" s="46" t="str">
        <f t="shared" si="30"/>
        <v xml:space="preserve"> </v>
      </c>
      <c r="Z33" s="46" t="str">
        <f t="shared" si="31"/>
        <v xml:space="preserve"> </v>
      </c>
      <c r="AA33" s="46" t="str">
        <f t="shared" si="32"/>
        <v xml:space="preserve"> </v>
      </c>
      <c r="AB33" s="46" t="str">
        <f t="shared" si="33"/>
        <v xml:space="preserve"> </v>
      </c>
      <c r="AF33" s="46" t="str">
        <f t="shared" si="20"/>
        <v xml:space="preserve"> </v>
      </c>
      <c r="AG33" s="46" t="str">
        <f t="shared" si="34"/>
        <v xml:space="preserve"> </v>
      </c>
      <c r="AH33" s="46" t="str">
        <f t="shared" si="35"/>
        <v xml:space="preserve"> </v>
      </c>
      <c r="AI33" s="46" t="str">
        <f t="shared" si="23"/>
        <v xml:space="preserve"> </v>
      </c>
      <c r="AJ33" s="46" t="str">
        <f t="shared" si="24"/>
        <v xml:space="preserve"> </v>
      </c>
      <c r="AK33" s="46" t="str">
        <f t="shared" si="25"/>
        <v xml:space="preserve"> </v>
      </c>
      <c r="AL33" s="46" t="str">
        <f t="shared" si="26"/>
        <v xml:space="preserve"> </v>
      </c>
      <c r="AM33" s="10" t="str">
        <f t="shared" si="27"/>
        <v xml:space="preserve"> </v>
      </c>
      <c r="AN33" s="13" t="str">
        <f>IF(ISBLANK(Q33)," ",VLOOKUP(S33,#REF!,7,FALSE))</f>
        <v xml:space="preserve"> </v>
      </c>
    </row>
    <row r="34" spans="1:40">
      <c r="A34" s="7" t="str">
        <f t="shared" si="0"/>
        <v/>
      </c>
      <c r="B34" s="7"/>
      <c r="C34" s="7" t="str">
        <f t="shared" si="1"/>
        <v xml:space="preserve"> </v>
      </c>
      <c r="D34" s="47" t="str">
        <f t="shared" si="2"/>
        <v/>
      </c>
      <c r="E34" s="45" t="str">
        <f t="shared" si="3"/>
        <v xml:space="preserve"> </v>
      </c>
      <c r="F34" s="47" t="str">
        <f t="shared" si="4"/>
        <v xml:space="preserve"> </v>
      </c>
      <c r="G34" s="44">
        <v>20</v>
      </c>
      <c r="H34" s="44">
        <v>20</v>
      </c>
      <c r="I34" s="92" t="str">
        <f t="shared" si="5"/>
        <v/>
      </c>
      <c r="J34" s="44"/>
      <c r="K34" s="44"/>
      <c r="L34" s="44"/>
      <c r="R34" s="10" t="str">
        <f t="shared" si="29"/>
        <v xml:space="preserve"> </v>
      </c>
      <c r="S34" s="10" t="str">
        <f t="shared" si="7"/>
        <v xml:space="preserve"> </v>
      </c>
      <c r="T34" s="13" t="str">
        <f t="shared" si="8"/>
        <v/>
      </c>
      <c r="U34" s="94" t="str">
        <f t="shared" si="9"/>
        <v xml:space="preserve"> </v>
      </c>
      <c r="V34" s="19" t="str">
        <f t="shared" si="10"/>
        <v xml:space="preserve"> </v>
      </c>
      <c r="W34" s="13" t="str">
        <f t="shared" si="11"/>
        <v xml:space="preserve"> </v>
      </c>
      <c r="X34" s="13" t="str">
        <f t="shared" si="12"/>
        <v xml:space="preserve"> </v>
      </c>
      <c r="Y34" s="46" t="str">
        <f t="shared" si="30"/>
        <v xml:space="preserve"> </v>
      </c>
      <c r="Z34" s="46" t="str">
        <f t="shared" si="31"/>
        <v xml:space="preserve"> </v>
      </c>
      <c r="AA34" s="46" t="str">
        <f t="shared" si="32"/>
        <v xml:space="preserve"> </v>
      </c>
      <c r="AB34" s="46" t="str">
        <f t="shared" si="33"/>
        <v xml:space="preserve"> </v>
      </c>
      <c r="AF34" s="46" t="str">
        <f t="shared" si="20"/>
        <v xml:space="preserve"> </v>
      </c>
      <c r="AG34" s="46" t="str">
        <f t="shared" si="34"/>
        <v xml:space="preserve"> </v>
      </c>
      <c r="AH34" s="46" t="str">
        <f t="shared" si="35"/>
        <v xml:space="preserve"> </v>
      </c>
      <c r="AI34" s="46" t="str">
        <f t="shared" si="23"/>
        <v xml:space="preserve"> </v>
      </c>
      <c r="AJ34" s="46" t="str">
        <f t="shared" si="24"/>
        <v xml:space="preserve"> </v>
      </c>
      <c r="AK34" s="46" t="str">
        <f t="shared" si="25"/>
        <v xml:space="preserve"> </v>
      </c>
      <c r="AL34" s="46" t="str">
        <f t="shared" si="26"/>
        <v xml:space="preserve"> </v>
      </c>
      <c r="AM34" s="10" t="str">
        <f t="shared" si="27"/>
        <v xml:space="preserve"> </v>
      </c>
      <c r="AN34" s="13" t="str">
        <f>IF(ISBLANK(Q34)," ",VLOOKUP(S34,#REF!,7,FALSE))</f>
        <v xml:space="preserve"> </v>
      </c>
    </row>
    <row r="35" spans="1:40" ht="18.75" customHeight="1">
      <c r="A35" s="3" t="str">
        <f>A1</f>
        <v>"Žemaitijos taurės" IV etapas</v>
      </c>
      <c r="R35" s="10" t="str">
        <f t="shared" si="29"/>
        <v xml:space="preserve"> </v>
      </c>
      <c r="T35" s="13" t="str">
        <f t="shared" si="8"/>
        <v/>
      </c>
      <c r="U35" s="94" t="str">
        <f t="shared" si="9"/>
        <v xml:space="preserve"> </v>
      </c>
      <c r="V35" s="19" t="str">
        <f t="shared" si="10"/>
        <v xml:space="preserve"> </v>
      </c>
      <c r="W35" s="13" t="str">
        <f t="shared" si="11"/>
        <v xml:space="preserve"> </v>
      </c>
      <c r="X35" s="13" t="str">
        <f t="shared" si="12"/>
        <v xml:space="preserve"> </v>
      </c>
      <c r="Y35" s="46" t="str">
        <f t="shared" si="30"/>
        <v xml:space="preserve"> </v>
      </c>
      <c r="Z35" s="46" t="str">
        <f t="shared" si="31"/>
        <v xml:space="preserve"> </v>
      </c>
      <c r="AA35" s="46" t="str">
        <f t="shared" si="32"/>
        <v xml:space="preserve"> </v>
      </c>
      <c r="AB35" s="46" t="str">
        <f t="shared" si="33"/>
        <v xml:space="preserve"> </v>
      </c>
      <c r="AF35" s="46" t="str">
        <f t="shared" si="20"/>
        <v xml:space="preserve"> </v>
      </c>
      <c r="AG35" s="46" t="str">
        <f t="shared" si="34"/>
        <v xml:space="preserve"> </v>
      </c>
      <c r="AH35" s="46" t="str">
        <f t="shared" si="35"/>
        <v xml:space="preserve"> </v>
      </c>
      <c r="AI35" s="46" t="str">
        <f t="shared" si="23"/>
        <v xml:space="preserve"> </v>
      </c>
      <c r="AJ35" s="46" t="str">
        <f t="shared" si="24"/>
        <v xml:space="preserve"> </v>
      </c>
      <c r="AK35" s="46" t="str">
        <f t="shared" si="25"/>
        <v xml:space="preserve"> </v>
      </c>
      <c r="AL35" s="46" t="str">
        <f t="shared" si="26"/>
        <v xml:space="preserve"> </v>
      </c>
      <c r="AM35" s="10" t="str">
        <f t="shared" si="27"/>
        <v xml:space="preserve"> </v>
      </c>
    </row>
    <row r="36" spans="1:40" ht="15.75" customHeight="1">
      <c r="A36" s="360" t="e">
        <f>A2</f>
        <v>#NAME?</v>
      </c>
      <c r="B36" s="360"/>
      <c r="C36" s="360"/>
      <c r="D36" s="360"/>
      <c r="R36" s="10" t="str">
        <f t="shared" si="29"/>
        <v xml:space="preserve"> </v>
      </c>
      <c r="T36" s="13" t="str">
        <f t="shared" si="8"/>
        <v/>
      </c>
      <c r="U36" s="94" t="str">
        <f t="shared" si="9"/>
        <v xml:space="preserve"> </v>
      </c>
      <c r="V36" s="19" t="str">
        <f t="shared" si="10"/>
        <v xml:space="preserve"> </v>
      </c>
      <c r="W36" s="13" t="str">
        <f t="shared" si="11"/>
        <v xml:space="preserve"> </v>
      </c>
      <c r="X36" s="13" t="str">
        <f t="shared" si="12"/>
        <v xml:space="preserve"> </v>
      </c>
      <c r="Y36" s="46" t="str">
        <f t="shared" si="30"/>
        <v xml:space="preserve"> </v>
      </c>
      <c r="Z36" s="46" t="str">
        <f t="shared" si="31"/>
        <v xml:space="preserve"> </v>
      </c>
      <c r="AA36" s="46" t="str">
        <f t="shared" si="32"/>
        <v xml:space="preserve"> </v>
      </c>
      <c r="AB36" s="46" t="str">
        <f t="shared" si="33"/>
        <v xml:space="preserve"> </v>
      </c>
      <c r="AF36" s="46" t="str">
        <f t="shared" si="20"/>
        <v xml:space="preserve"> </v>
      </c>
      <c r="AG36" s="46" t="str">
        <f t="shared" si="34"/>
        <v xml:space="preserve"> </v>
      </c>
      <c r="AH36" s="46" t="str">
        <f t="shared" si="35"/>
        <v xml:space="preserve"> </v>
      </c>
      <c r="AI36" s="46" t="str">
        <f t="shared" si="23"/>
        <v xml:space="preserve"> </v>
      </c>
      <c r="AJ36" s="46" t="str">
        <f t="shared" si="24"/>
        <v xml:space="preserve"> </v>
      </c>
      <c r="AK36" s="46" t="str">
        <f t="shared" si="25"/>
        <v xml:space="preserve"> </v>
      </c>
      <c r="AL36" s="46" t="str">
        <f t="shared" si="26"/>
        <v xml:space="preserve"> </v>
      </c>
      <c r="AM36" s="10" t="str">
        <f t="shared" si="27"/>
        <v xml:space="preserve"> </v>
      </c>
    </row>
    <row r="37" spans="1:40">
      <c r="E37" s="10"/>
      <c r="R37" s="10" t="str">
        <f t="shared" si="29"/>
        <v xml:space="preserve"> </v>
      </c>
      <c r="T37" s="13" t="str">
        <f t="shared" si="8"/>
        <v/>
      </c>
      <c r="U37" s="94" t="str">
        <f t="shared" si="9"/>
        <v xml:space="preserve"> </v>
      </c>
      <c r="V37" s="19" t="str">
        <f t="shared" si="10"/>
        <v xml:space="preserve"> </v>
      </c>
      <c r="W37" s="13" t="str">
        <f t="shared" si="11"/>
        <v xml:space="preserve"> </v>
      </c>
      <c r="X37" s="13" t="str">
        <f t="shared" si="12"/>
        <v xml:space="preserve"> </v>
      </c>
      <c r="Y37" s="46" t="str">
        <f t="shared" si="30"/>
        <v xml:space="preserve"> </v>
      </c>
      <c r="Z37" s="46" t="str">
        <f t="shared" si="31"/>
        <v xml:space="preserve"> </v>
      </c>
      <c r="AA37" s="46" t="str">
        <f t="shared" si="32"/>
        <v xml:space="preserve"> </v>
      </c>
      <c r="AB37" s="46" t="str">
        <f t="shared" si="33"/>
        <v xml:space="preserve"> </v>
      </c>
      <c r="AG37" s="46" t="str">
        <f t="shared" si="34"/>
        <v xml:space="preserve"> </v>
      </c>
      <c r="AH37" s="46" t="str">
        <f t="shared" si="35"/>
        <v xml:space="preserve"> </v>
      </c>
      <c r="AM37" s="10" t="str">
        <f t="shared" si="27"/>
        <v xml:space="preserve"> </v>
      </c>
    </row>
    <row r="38" spans="1:40" ht="18.75" customHeight="1">
      <c r="D38" s="3" t="e">
        <f>IF(ISBLANK(B4)," ",VLOOKUP(C5,#REF!,2,FALSE))</f>
        <v>#REF!</v>
      </c>
      <c r="F38" s="19">
        <f>F4</f>
        <v>0</v>
      </c>
      <c r="I38" s="46" t="e">
        <f>I4</f>
        <v>#REF!</v>
      </c>
      <c r="M38" s="10"/>
      <c r="N38" s="10"/>
      <c r="O38" s="10"/>
      <c r="P38" s="10"/>
      <c r="R38" s="10" t="str">
        <f t="shared" si="29"/>
        <v xml:space="preserve"> </v>
      </c>
      <c r="T38" s="13" t="str">
        <f t="shared" si="8"/>
        <v/>
      </c>
      <c r="U38" s="94" t="str">
        <f t="shared" si="9"/>
        <v xml:space="preserve"> </v>
      </c>
      <c r="V38" s="19" t="str">
        <f t="shared" si="10"/>
        <v xml:space="preserve"> </v>
      </c>
      <c r="W38" s="13" t="str">
        <f t="shared" si="11"/>
        <v xml:space="preserve"> </v>
      </c>
      <c r="X38" s="13" t="str">
        <f t="shared" si="12"/>
        <v xml:space="preserve"> </v>
      </c>
      <c r="Y38" s="46" t="str">
        <f t="shared" si="30"/>
        <v xml:space="preserve"> </v>
      </c>
      <c r="Z38" s="46" t="str">
        <f t="shared" si="31"/>
        <v xml:space="preserve"> </v>
      </c>
      <c r="AA38" s="46" t="str">
        <f t="shared" si="32"/>
        <v xml:space="preserve"> </v>
      </c>
      <c r="AB38" s="46" t="str">
        <f t="shared" si="33"/>
        <v xml:space="preserve"> </v>
      </c>
      <c r="AG38" s="46" t="str">
        <f t="shared" si="34"/>
        <v xml:space="preserve"> </v>
      </c>
      <c r="AH38" s="46" t="str">
        <f t="shared" si="35"/>
        <v xml:space="preserve"> </v>
      </c>
      <c r="AM38" s="10" t="str">
        <f t="shared" si="27"/>
        <v xml:space="preserve"> </v>
      </c>
    </row>
    <row r="39" spans="1:40" ht="18.75" customHeight="1">
      <c r="D39" s="93" t="s">
        <v>427</v>
      </c>
      <c r="E39" s="356">
        <f>E5</f>
        <v>0</v>
      </c>
      <c r="F39" s="356"/>
      <c r="I39" s="46" t="e">
        <f>I5</f>
        <v>#REF!</v>
      </c>
      <c r="R39" s="10" t="str">
        <f t="shared" si="29"/>
        <v xml:space="preserve"> </v>
      </c>
      <c r="T39" s="13" t="str">
        <f t="shared" ref="T39:T70" si="36">IF(ISBLANK(Q39),"",VLOOKUP(S39,id,2,FALSE))</f>
        <v/>
      </c>
      <c r="U39" s="94" t="str">
        <f t="shared" ref="U39:U70" si="37">IF(ISBLANK(Q39)," ",VLOOKUP(S39,id,3,FALSE))</f>
        <v xml:space="preserve"> </v>
      </c>
      <c r="V39" s="19" t="str">
        <f t="shared" ref="V39:V70" si="38">IF(ISBLANK(Q39)," ",VLOOKUP(S39,id,4,FALSE))</f>
        <v xml:space="preserve"> </v>
      </c>
      <c r="W39" s="13" t="str">
        <f t="shared" ref="W39:W70" si="39">IF(ISBLANK(Q39)," ",VLOOKUP(S39,id,5,FALSE))</f>
        <v xml:space="preserve"> </v>
      </c>
      <c r="X39" s="13" t="str">
        <f t="shared" ref="X39:X70" si="40">IF(ISBLANK(Q39)," ",VLOOKUP(S39,id,6,FALSE))</f>
        <v xml:space="preserve"> </v>
      </c>
      <c r="Y39" s="46" t="str">
        <f t="shared" si="30"/>
        <v xml:space="preserve"> </v>
      </c>
      <c r="Z39" s="46" t="str">
        <f t="shared" si="31"/>
        <v xml:space="preserve"> </v>
      </c>
      <c r="AA39" s="46" t="str">
        <f t="shared" si="32"/>
        <v xml:space="preserve"> </v>
      </c>
      <c r="AB39" s="46" t="str">
        <f t="shared" si="33"/>
        <v xml:space="preserve"> </v>
      </c>
      <c r="AG39" s="46" t="str">
        <f t="shared" si="34"/>
        <v xml:space="preserve"> </v>
      </c>
      <c r="AH39" s="46" t="str">
        <f t="shared" si="35"/>
        <v xml:space="preserve"> </v>
      </c>
      <c r="AM39" s="10" t="str">
        <f t="shared" ref="AM39:AM71" si="41">IF(ISBLANK(Q39)," ",VLOOKUP(Y39,$N$8:$O$17,2))</f>
        <v xml:space="preserve"> </v>
      </c>
    </row>
    <row r="40" spans="1:40" ht="15.75" customHeight="1">
      <c r="A40" s="35" t="s">
        <v>274</v>
      </c>
      <c r="B40" s="35" t="s">
        <v>278</v>
      </c>
      <c r="C40" s="35" t="s">
        <v>279</v>
      </c>
      <c r="D40" s="58" t="s">
        <v>560</v>
      </c>
      <c r="E40" s="43" t="s">
        <v>570</v>
      </c>
      <c r="F40" s="58" t="s">
        <v>280</v>
      </c>
      <c r="G40" s="35" t="str">
        <f>G6</f>
        <v>SB</v>
      </c>
      <c r="H40" s="35" t="str">
        <f>H6</f>
        <v>PB</v>
      </c>
      <c r="I40" s="95" t="s">
        <v>116</v>
      </c>
      <c r="J40" s="35" t="s">
        <v>117</v>
      </c>
      <c r="K40" s="35" t="s">
        <v>118</v>
      </c>
      <c r="L40" s="35" t="s">
        <v>119</v>
      </c>
      <c r="M40" s="68" t="s">
        <v>120</v>
      </c>
      <c r="N40" s="68" t="s">
        <v>121</v>
      </c>
      <c r="O40" s="68" t="s">
        <v>122</v>
      </c>
      <c r="P40" s="10"/>
      <c r="R40" s="10" t="str">
        <f t="shared" si="29"/>
        <v xml:space="preserve"> </v>
      </c>
      <c r="T40" s="13" t="str">
        <f t="shared" si="36"/>
        <v/>
      </c>
      <c r="U40" s="94" t="str">
        <f t="shared" si="37"/>
        <v xml:space="preserve"> </v>
      </c>
      <c r="V40" s="19" t="str">
        <f t="shared" si="38"/>
        <v xml:space="preserve"> </v>
      </c>
      <c r="W40" s="13" t="str">
        <f t="shared" si="39"/>
        <v xml:space="preserve"> </v>
      </c>
      <c r="X40" s="13" t="str">
        <f t="shared" si="40"/>
        <v xml:space="preserve"> </v>
      </c>
      <c r="Y40" s="46" t="str">
        <f t="shared" si="30"/>
        <v xml:space="preserve"> </v>
      </c>
      <c r="Z40" s="46" t="str">
        <f t="shared" si="31"/>
        <v xml:space="preserve"> </v>
      </c>
      <c r="AA40" s="46" t="str">
        <f t="shared" si="32"/>
        <v xml:space="preserve"> </v>
      </c>
      <c r="AB40" s="46" t="str">
        <f t="shared" si="33"/>
        <v xml:space="preserve"> </v>
      </c>
      <c r="AG40" s="46" t="str">
        <f t="shared" si="34"/>
        <v xml:space="preserve"> </v>
      </c>
      <c r="AH40" s="46" t="str">
        <f t="shared" si="35"/>
        <v xml:space="preserve"> </v>
      </c>
      <c r="AM40" s="10" t="str">
        <f t="shared" si="41"/>
        <v xml:space="preserve"> </v>
      </c>
    </row>
    <row r="41" spans="1:40" ht="15.75" customHeight="1">
      <c r="A41" s="5" t="str">
        <f>IF(ISBLANK(B14)," ",RANK(I41,$I$41:$I$48))</f>
        <v xml:space="preserve"> </v>
      </c>
      <c r="B41" s="5" t="str">
        <f>IF(ISBLANK(B14)," ",VLOOKUP(C41,rzrutvj,2,FALSE))</f>
        <v xml:space="preserve"> </v>
      </c>
      <c r="C41" s="5">
        <v>8</v>
      </c>
      <c r="D41" s="47" t="str">
        <f>IF(ISBLANK(B14)," ",VLOOKUP(C41,rzrutvj,4,FALSE))</f>
        <v xml:space="preserve"> </v>
      </c>
      <c r="E41" s="45" t="str">
        <f>IF(ISBLANK(B14)," ",VLOOKUP(C41,rzrutvj,5,FALSE))</f>
        <v xml:space="preserve"> </v>
      </c>
      <c r="F41" s="47" t="str">
        <f>IF(ISBLANK(B14)," ",VLOOKUP(C41,rzrutvj,6,FALSE))</f>
        <v xml:space="preserve"> </v>
      </c>
      <c r="G41" s="38" t="str">
        <f>IF(ISBLANK(B14)," ",VLOOKUP(C41,rzrutvj,7,FALSE))</f>
        <v xml:space="preserve"> </v>
      </c>
      <c r="H41" s="38" t="str">
        <f>IF(ISBLANK(B14)," ",VLOOKUP(C41,rzrutvj,8,FALSE))</f>
        <v xml:space="preserve"> </v>
      </c>
      <c r="I41" s="91" t="str">
        <f>IF(ISBLANK(B14)," ",MAX(J41:O41))</f>
        <v xml:space="preserve"> </v>
      </c>
      <c r="J41" s="38" t="str">
        <f>IF(ISBLANK(B14)," ",VLOOKUP(C41,rzrutvj,10,FALSE))</f>
        <v xml:space="preserve"> </v>
      </c>
      <c r="K41" s="38" t="str">
        <f>IF(ISBLANK(B14)," ",VLOOKUP(C41,rzrutvj,11,FALSE))</f>
        <v xml:space="preserve"> </v>
      </c>
      <c r="L41" s="38" t="str">
        <f>IF(ISBLANK(B14)," ",VLOOKUP(C41,rzrutvj,12,FALSE))</f>
        <v xml:space="preserve"> </v>
      </c>
      <c r="M41" s="38"/>
      <c r="N41" s="38"/>
      <c r="O41" s="38"/>
      <c r="P41" s="46"/>
      <c r="R41" s="10" t="str">
        <f t="shared" si="29"/>
        <v xml:space="preserve"> </v>
      </c>
      <c r="T41" s="13" t="str">
        <f t="shared" si="36"/>
        <v/>
      </c>
      <c r="U41" s="94" t="str">
        <f t="shared" si="37"/>
        <v xml:space="preserve"> </v>
      </c>
      <c r="V41" s="19" t="str">
        <f t="shared" si="38"/>
        <v xml:space="preserve"> </v>
      </c>
      <c r="W41" s="13" t="str">
        <f t="shared" si="39"/>
        <v xml:space="preserve"> </v>
      </c>
      <c r="X41" s="13" t="str">
        <f t="shared" si="40"/>
        <v xml:space="preserve"> </v>
      </c>
      <c r="Y41" s="46" t="str">
        <f t="shared" si="30"/>
        <v xml:space="preserve"> </v>
      </c>
      <c r="Z41" s="46" t="str">
        <f t="shared" si="31"/>
        <v xml:space="preserve"> </v>
      </c>
      <c r="AA41" s="46" t="str">
        <f t="shared" si="32"/>
        <v xml:space="preserve"> </v>
      </c>
      <c r="AB41" s="46" t="str">
        <f t="shared" si="33"/>
        <v xml:space="preserve"> </v>
      </c>
      <c r="AG41" s="46" t="str">
        <f t="shared" si="34"/>
        <v xml:space="preserve"> </v>
      </c>
      <c r="AH41" s="46" t="str">
        <f t="shared" si="35"/>
        <v xml:space="preserve"> </v>
      </c>
      <c r="AM41" s="10" t="str">
        <f t="shared" si="41"/>
        <v xml:space="preserve"> </v>
      </c>
    </row>
    <row r="42" spans="1:40">
      <c r="A42" s="5" t="str">
        <f>IF(ISBLANK(B13)," ",RANK(I42,$I$41:$I$48))</f>
        <v xml:space="preserve"> </v>
      </c>
      <c r="B42" s="5" t="str">
        <f>IF(ISBLANK(B13)," ",VLOOKUP(C42,rzrutvj,2,FALSE))</f>
        <v xml:space="preserve"> </v>
      </c>
      <c r="C42" s="7">
        <v>7</v>
      </c>
      <c r="D42" s="47" t="str">
        <f>IF(ISBLANK(B13)," ",VLOOKUP(C42,rzrutvj,4,FALSE))</f>
        <v xml:space="preserve"> </v>
      </c>
      <c r="E42" s="45" t="str">
        <f>IF(ISBLANK(B13)," ",VLOOKUP(C42,rzrutvj,5,FALSE))</f>
        <v xml:space="preserve"> </v>
      </c>
      <c r="F42" s="47" t="str">
        <f>IF(ISBLANK(B13)," ",VLOOKUP(C42,rzrutvj,6,FALSE))</f>
        <v xml:space="preserve"> </v>
      </c>
      <c r="G42" s="38" t="str">
        <f>IF(ISBLANK(B13)," ",VLOOKUP(C42,rzrutvj,7,FALSE))</f>
        <v xml:space="preserve"> </v>
      </c>
      <c r="H42" s="38" t="str">
        <f>IF(ISBLANK(B13)," ",VLOOKUP(C42,rzrutvj,8,FALSE))</f>
        <v xml:space="preserve"> </v>
      </c>
      <c r="I42" s="92" t="str">
        <f>IF(ISBLANK(B13)," ",MAX(J42:O42))</f>
        <v xml:space="preserve"> </v>
      </c>
      <c r="J42" s="38" t="str">
        <f>IF(ISBLANK(B13)," ",VLOOKUP(C42,rzrutvj,10,FALSE))</f>
        <v xml:space="preserve"> </v>
      </c>
      <c r="K42" s="38" t="str">
        <f>IF(ISBLANK(B13)," ",VLOOKUP(C42,rzrutvj,11,FALSE))</f>
        <v xml:space="preserve"> </v>
      </c>
      <c r="L42" s="38" t="str">
        <f>IF(ISBLANK(B13)," ",VLOOKUP(C42,rzrutvj,12,FALSE))</f>
        <v xml:space="preserve"> </v>
      </c>
      <c r="M42" s="44"/>
      <c r="N42" s="44"/>
      <c r="O42" s="44"/>
      <c r="P42" s="46"/>
      <c r="R42" s="10" t="str">
        <f t="shared" si="29"/>
        <v xml:space="preserve"> </v>
      </c>
      <c r="T42" s="13" t="str">
        <f t="shared" si="36"/>
        <v/>
      </c>
      <c r="U42" s="94" t="str">
        <f t="shared" si="37"/>
        <v xml:space="preserve"> </v>
      </c>
      <c r="V42" s="19" t="str">
        <f t="shared" si="38"/>
        <v xml:space="preserve"> </v>
      </c>
      <c r="W42" s="13" t="str">
        <f t="shared" si="39"/>
        <v xml:space="preserve"> </v>
      </c>
      <c r="X42" s="13" t="str">
        <f t="shared" si="40"/>
        <v xml:space="preserve"> </v>
      </c>
      <c r="Y42" s="46" t="str">
        <f t="shared" si="30"/>
        <v xml:space="preserve"> </v>
      </c>
      <c r="Z42" s="46" t="str">
        <f t="shared" si="31"/>
        <v xml:space="preserve"> </v>
      </c>
      <c r="AA42" s="46" t="str">
        <f t="shared" si="32"/>
        <v xml:space="preserve"> </v>
      </c>
      <c r="AB42" s="46" t="str">
        <f t="shared" si="33"/>
        <v xml:space="preserve"> </v>
      </c>
      <c r="AG42" s="46" t="str">
        <f t="shared" si="34"/>
        <v xml:space="preserve"> </v>
      </c>
      <c r="AH42" s="46" t="str">
        <f t="shared" si="35"/>
        <v xml:space="preserve"> </v>
      </c>
      <c r="AM42" s="10" t="str">
        <f t="shared" si="41"/>
        <v xml:space="preserve"> </v>
      </c>
    </row>
    <row r="43" spans="1:40">
      <c r="A43" s="5" t="str">
        <f>IF(ISBLANK(B12)," ",RANK(I43,$I$41:$I$48))</f>
        <v xml:space="preserve"> </v>
      </c>
      <c r="B43" s="5" t="str">
        <f>IF(ISBLANK(B12)," ",VLOOKUP(C43,rzrutvj,2,FALSE))</f>
        <v xml:space="preserve"> </v>
      </c>
      <c r="C43" s="7">
        <v>6</v>
      </c>
      <c r="D43" s="47" t="str">
        <f>IF(ISBLANK(B12)," ",VLOOKUP(C43,rzrutvj,4,FALSE))</f>
        <v xml:space="preserve"> </v>
      </c>
      <c r="E43" s="45" t="str">
        <f>IF(ISBLANK(B12)," ",VLOOKUP(C43,rzrutvj,5,FALSE))</f>
        <v xml:space="preserve"> </v>
      </c>
      <c r="F43" s="47" t="str">
        <f>IF(ISBLANK(B12)," ",VLOOKUP(C43,rzrutvj,6,FALSE))</f>
        <v xml:space="preserve"> </v>
      </c>
      <c r="G43" s="38" t="str">
        <f>IF(ISBLANK(B12)," ",VLOOKUP(C43,rzrutvj,7,FALSE))</f>
        <v xml:space="preserve"> </v>
      </c>
      <c r="H43" s="38" t="str">
        <f>IF(ISBLANK(B12)," ",VLOOKUP(C43,rzrutvj,8,FALSE))</f>
        <v xml:space="preserve"> </v>
      </c>
      <c r="I43" s="92" t="str">
        <f>IF(ISBLANK(B12)," ",MAX(J43:O43))</f>
        <v xml:space="preserve"> </v>
      </c>
      <c r="J43" s="38" t="str">
        <f>IF(ISBLANK(B12)," ",VLOOKUP(C43,rzrutvj,10,FALSE))</f>
        <v xml:space="preserve"> </v>
      </c>
      <c r="K43" s="38" t="str">
        <f>IF(ISBLANK(B12)," ",VLOOKUP(C43,rzrutvj,11,FALSE))</f>
        <v xml:space="preserve"> </v>
      </c>
      <c r="L43" s="38" t="str">
        <f>IF(ISBLANK(B12)," ",VLOOKUP(C43,rzrutvj,12,FALSE))</f>
        <v xml:space="preserve"> </v>
      </c>
      <c r="M43" s="44"/>
      <c r="N43" s="44"/>
      <c r="O43" s="44"/>
      <c r="P43" s="46"/>
      <c r="R43" s="10" t="str">
        <f t="shared" si="29"/>
        <v xml:space="preserve"> </v>
      </c>
      <c r="T43" s="13" t="str">
        <f t="shared" si="36"/>
        <v/>
      </c>
      <c r="U43" s="94" t="str">
        <f t="shared" si="37"/>
        <v xml:space="preserve"> </v>
      </c>
      <c r="V43" s="19" t="str">
        <f t="shared" si="38"/>
        <v xml:space="preserve"> </v>
      </c>
      <c r="W43" s="13" t="str">
        <f t="shared" si="39"/>
        <v xml:space="preserve"> </v>
      </c>
      <c r="X43" s="13" t="str">
        <f t="shared" si="40"/>
        <v xml:space="preserve"> </v>
      </c>
      <c r="Y43" s="46" t="str">
        <f t="shared" si="30"/>
        <v xml:space="preserve"> </v>
      </c>
      <c r="Z43" s="46" t="str">
        <f t="shared" si="31"/>
        <v xml:space="preserve"> </v>
      </c>
      <c r="AA43" s="46" t="str">
        <f t="shared" si="32"/>
        <v xml:space="preserve"> </v>
      </c>
      <c r="AB43" s="46" t="str">
        <f t="shared" si="33"/>
        <v xml:space="preserve"> </v>
      </c>
      <c r="AG43" s="46" t="str">
        <f t="shared" si="34"/>
        <v xml:space="preserve"> </v>
      </c>
      <c r="AH43" s="46" t="str">
        <f t="shared" si="35"/>
        <v xml:space="preserve"> </v>
      </c>
      <c r="AM43" s="10" t="str">
        <f t="shared" si="41"/>
        <v xml:space="preserve"> </v>
      </c>
    </row>
    <row r="44" spans="1:40">
      <c r="A44" s="5" t="str">
        <f>IF(ISBLANK(B11)," ",RANK(I44,$I$41:$I$48))</f>
        <v xml:space="preserve"> </v>
      </c>
      <c r="B44" s="5" t="str">
        <f>IF(ISBLANK(B11)," ",VLOOKUP(C44,rzrutvj,2,FALSE))</f>
        <v xml:space="preserve"> </v>
      </c>
      <c r="C44" s="7">
        <v>5</v>
      </c>
      <c r="D44" s="47" t="str">
        <f>IF(ISBLANK(B11)," ",VLOOKUP(C44,rzrutvj,4,FALSE))</f>
        <v xml:space="preserve"> </v>
      </c>
      <c r="E44" s="45" t="str">
        <f>IF(ISBLANK(B11)," ",VLOOKUP(C44,rzrutvj,5,FALSE))</f>
        <v xml:space="preserve"> </v>
      </c>
      <c r="F44" s="47" t="str">
        <f>IF(ISBLANK(B11)," ",VLOOKUP(C44,rzrutvj,6,FALSE))</f>
        <v xml:space="preserve"> </v>
      </c>
      <c r="G44" s="38" t="str">
        <f>IF(ISBLANK(B11)," ",VLOOKUP(C44,rzrutvj,7,FALSE))</f>
        <v xml:space="preserve"> </v>
      </c>
      <c r="H44" s="38" t="str">
        <f>IF(ISBLANK(B11)," ",VLOOKUP(C44,rzrutvj,8,FALSE))</f>
        <v xml:space="preserve"> </v>
      </c>
      <c r="I44" s="92" t="str">
        <f>IF(ISBLANK(B11)," ",MAX(J44:O44))</f>
        <v xml:space="preserve"> </v>
      </c>
      <c r="J44" s="38" t="str">
        <f>IF(ISBLANK(B11)," ",VLOOKUP(C44,rzrutvj,10,FALSE))</f>
        <v xml:space="preserve"> </v>
      </c>
      <c r="K44" s="38" t="str">
        <f>IF(ISBLANK(B11)," ",VLOOKUP(C44,rzrutvj,11,FALSE))</f>
        <v xml:space="preserve"> </v>
      </c>
      <c r="L44" s="38" t="str">
        <f>IF(ISBLANK(B11)," ",VLOOKUP(C44,rzrutvj,12,FALSE))</f>
        <v xml:space="preserve"> </v>
      </c>
      <c r="M44" s="44"/>
      <c r="N44" s="44"/>
      <c r="O44" s="44"/>
      <c r="P44" s="46"/>
      <c r="R44" s="10" t="str">
        <f t="shared" si="29"/>
        <v xml:space="preserve"> </v>
      </c>
      <c r="T44" s="13" t="str">
        <f t="shared" si="36"/>
        <v/>
      </c>
      <c r="U44" s="94" t="str">
        <f t="shared" si="37"/>
        <v xml:space="preserve"> </v>
      </c>
      <c r="V44" s="19" t="str">
        <f t="shared" si="38"/>
        <v xml:space="preserve"> </v>
      </c>
      <c r="W44" s="13" t="str">
        <f t="shared" si="39"/>
        <v xml:space="preserve"> </v>
      </c>
      <c r="X44" s="13" t="str">
        <f t="shared" si="40"/>
        <v xml:space="preserve"> </v>
      </c>
      <c r="Y44" s="46" t="str">
        <f t="shared" si="30"/>
        <v xml:space="preserve"> </v>
      </c>
      <c r="Z44" s="46" t="str">
        <f t="shared" si="31"/>
        <v xml:space="preserve"> </v>
      </c>
      <c r="AA44" s="46" t="str">
        <f t="shared" si="32"/>
        <v xml:space="preserve"> </v>
      </c>
      <c r="AB44" s="46" t="str">
        <f t="shared" si="33"/>
        <v xml:space="preserve"> </v>
      </c>
      <c r="AG44" s="46" t="str">
        <f t="shared" si="34"/>
        <v xml:space="preserve"> </v>
      </c>
      <c r="AH44" s="46" t="str">
        <f t="shared" si="35"/>
        <v xml:space="preserve"> </v>
      </c>
      <c r="AM44" s="10" t="str">
        <f t="shared" si="41"/>
        <v xml:space="preserve"> </v>
      </c>
    </row>
    <row r="45" spans="1:40">
      <c r="A45" s="5" t="str">
        <f>IF(ISBLANK(B10)," ",RANK(I45,$I$41:$I$48))</f>
        <v xml:space="preserve"> </v>
      </c>
      <c r="B45" s="5" t="str">
        <f>IF(ISBLANK(B10)," ",VLOOKUP(C45,rzrutvj,2,FALSE))</f>
        <v xml:space="preserve"> </v>
      </c>
      <c r="C45" s="7">
        <v>4</v>
      </c>
      <c r="D45" s="47" t="str">
        <f>IF(ISBLANK(B10)," ",VLOOKUP(C45,rzrutvj,4,FALSE))</f>
        <v xml:space="preserve"> </v>
      </c>
      <c r="E45" s="45" t="str">
        <f>IF(ISBLANK(B10)," ",VLOOKUP(C45,rzrutvj,5,FALSE))</f>
        <v xml:space="preserve"> </v>
      </c>
      <c r="F45" s="47" t="str">
        <f>IF(ISBLANK(B10)," ",VLOOKUP(C45,rzrutvj,6,FALSE))</f>
        <v xml:space="preserve"> </v>
      </c>
      <c r="G45" s="38" t="str">
        <f>IF(ISBLANK(B10)," ",VLOOKUP(C45,rzrutvj,7,FALSE))</f>
        <v xml:space="preserve"> </v>
      </c>
      <c r="H45" s="38" t="str">
        <f>IF(ISBLANK(B10)," ",VLOOKUP(C45,rzrutvj,8,FALSE))</f>
        <v xml:space="preserve"> </v>
      </c>
      <c r="I45" s="92" t="str">
        <f>IF(ISBLANK(B10)," ",MAX(J45:O45))</f>
        <v xml:space="preserve"> </v>
      </c>
      <c r="J45" s="38" t="str">
        <f>IF(ISBLANK(B10)," ",VLOOKUP(C45,rzrutvj,10,FALSE))</f>
        <v xml:space="preserve"> </v>
      </c>
      <c r="K45" s="38" t="str">
        <f>IF(ISBLANK(B10)," ",VLOOKUP(C45,rzrutvj,11,FALSE))</f>
        <v xml:space="preserve"> </v>
      </c>
      <c r="L45" s="38" t="str">
        <f>IF(ISBLANK(B10)," ",VLOOKUP(C45,rzrutvj,12,FALSE))</f>
        <v xml:space="preserve"> </v>
      </c>
      <c r="M45" s="44"/>
      <c r="N45" s="44"/>
      <c r="O45" s="44"/>
      <c r="P45" s="46"/>
      <c r="R45" s="10" t="str">
        <f t="shared" si="29"/>
        <v xml:space="preserve"> </v>
      </c>
      <c r="T45" s="13" t="str">
        <f t="shared" si="36"/>
        <v/>
      </c>
      <c r="U45" s="94" t="str">
        <f t="shared" si="37"/>
        <v xml:space="preserve"> </v>
      </c>
      <c r="V45" s="19" t="str">
        <f t="shared" si="38"/>
        <v xml:space="preserve"> </v>
      </c>
      <c r="W45" s="13" t="str">
        <f t="shared" si="39"/>
        <v xml:space="preserve"> </v>
      </c>
      <c r="X45" s="13" t="str">
        <f t="shared" si="40"/>
        <v xml:space="preserve"> </v>
      </c>
      <c r="Y45" s="46" t="str">
        <f t="shared" si="30"/>
        <v xml:space="preserve"> </v>
      </c>
      <c r="Z45" s="46" t="str">
        <f t="shared" si="31"/>
        <v xml:space="preserve"> </v>
      </c>
      <c r="AA45" s="46" t="str">
        <f t="shared" si="32"/>
        <v xml:space="preserve"> </v>
      </c>
      <c r="AB45" s="46" t="str">
        <f t="shared" si="33"/>
        <v xml:space="preserve"> </v>
      </c>
      <c r="AG45" s="46" t="str">
        <f t="shared" si="34"/>
        <v xml:space="preserve"> </v>
      </c>
      <c r="AH45" s="46" t="str">
        <f t="shared" si="35"/>
        <v xml:space="preserve"> </v>
      </c>
      <c r="AM45" s="10" t="str">
        <f t="shared" si="41"/>
        <v xml:space="preserve"> </v>
      </c>
    </row>
    <row r="46" spans="1:40">
      <c r="A46" s="5" t="str">
        <f>IF(ISBLANK(B9)," ",RANK(I46,$I$41:$I$48))</f>
        <v xml:space="preserve"> </v>
      </c>
      <c r="B46" s="5" t="str">
        <f>IF(ISBLANK(B9)," ",VLOOKUP(C46,rzrutvj,2,FALSE))</f>
        <v xml:space="preserve"> </v>
      </c>
      <c r="C46" s="7">
        <v>3</v>
      </c>
      <c r="D46" s="47" t="str">
        <f>IF(ISBLANK(B9)," ",VLOOKUP(C46,rzrutvj,4,FALSE))</f>
        <v xml:space="preserve"> </v>
      </c>
      <c r="E46" s="45" t="str">
        <f>IF(ISBLANK(B9)," ",VLOOKUP(C46,rzrutvj,5,FALSE))</f>
        <v xml:space="preserve"> </v>
      </c>
      <c r="F46" s="47" t="str">
        <f>IF(ISBLANK(B9)," ",VLOOKUP(C46,rzrutvj,6,FALSE))</f>
        <v xml:space="preserve"> </v>
      </c>
      <c r="G46" s="38" t="str">
        <f>IF(ISBLANK(B9)," ",VLOOKUP(C46,rzrutvj,7,FALSE))</f>
        <v xml:space="preserve"> </v>
      </c>
      <c r="H46" s="38" t="str">
        <f>IF(ISBLANK(B9)," ",VLOOKUP(C46,rzrutvj,8,FALSE))</f>
        <v xml:space="preserve"> </v>
      </c>
      <c r="I46" s="92" t="str">
        <f>IF(ISBLANK(B9)," ",MAX(J46:O46))</f>
        <v xml:space="preserve"> </v>
      </c>
      <c r="J46" s="38" t="str">
        <f>IF(ISBLANK(B9)," ",VLOOKUP(C46,rzrutvj,10,FALSE))</f>
        <v xml:space="preserve"> </v>
      </c>
      <c r="K46" s="38" t="str">
        <f>IF(ISBLANK(B9)," ",VLOOKUP(C46,rzrutvj,11,FALSE))</f>
        <v xml:space="preserve"> </v>
      </c>
      <c r="L46" s="38" t="str">
        <f>IF(ISBLANK(B9)," ",VLOOKUP(C46,rzrutvj,12,FALSE))</f>
        <v xml:space="preserve"> </v>
      </c>
      <c r="M46" s="44"/>
      <c r="N46" s="44"/>
      <c r="O46" s="44"/>
      <c r="P46" s="46"/>
      <c r="R46" s="10" t="str">
        <f t="shared" si="29"/>
        <v xml:space="preserve"> </v>
      </c>
      <c r="T46" s="13" t="str">
        <f t="shared" si="36"/>
        <v/>
      </c>
      <c r="U46" s="94" t="str">
        <f t="shared" si="37"/>
        <v xml:space="preserve"> </v>
      </c>
      <c r="V46" s="19" t="str">
        <f t="shared" si="38"/>
        <v xml:space="preserve"> </v>
      </c>
      <c r="W46" s="13" t="str">
        <f t="shared" si="39"/>
        <v xml:space="preserve"> </v>
      </c>
      <c r="X46" s="13" t="str">
        <f t="shared" si="40"/>
        <v xml:space="preserve"> </v>
      </c>
      <c r="Y46" s="46" t="str">
        <f t="shared" si="30"/>
        <v xml:space="preserve"> </v>
      </c>
      <c r="Z46" s="46" t="str">
        <f t="shared" si="31"/>
        <v xml:space="preserve"> </v>
      </c>
      <c r="AA46" s="46" t="str">
        <f t="shared" si="32"/>
        <v xml:space="preserve"> </v>
      </c>
      <c r="AB46" s="46" t="str">
        <f t="shared" si="33"/>
        <v xml:space="preserve"> </v>
      </c>
      <c r="AG46" s="46" t="str">
        <f t="shared" si="34"/>
        <v xml:space="preserve"> </v>
      </c>
      <c r="AH46" s="46" t="str">
        <f t="shared" si="35"/>
        <v xml:space="preserve"> </v>
      </c>
      <c r="AM46" s="10" t="str">
        <f t="shared" si="41"/>
        <v xml:space="preserve"> </v>
      </c>
    </row>
    <row r="47" spans="1:40">
      <c r="A47" s="5" t="str">
        <f>IF(ISBLANK(B8)," ",RANK(I47,$I$41:$I$48))</f>
        <v xml:space="preserve"> </v>
      </c>
      <c r="B47" s="5" t="str">
        <f>IF(ISBLANK(B8)," ",VLOOKUP(C47,rzrutvj,2,FALSE))</f>
        <v xml:space="preserve"> </v>
      </c>
      <c r="C47" s="7">
        <v>2</v>
      </c>
      <c r="D47" s="47" t="str">
        <f>IF(ISBLANK(B8)," ",VLOOKUP(C47,rzrutvj,4,FALSE))</f>
        <v xml:space="preserve"> </v>
      </c>
      <c r="E47" s="45" t="str">
        <f>IF(ISBLANK(B8)," ",VLOOKUP(C47,rzrutvj,5,FALSE))</f>
        <v xml:space="preserve"> </v>
      </c>
      <c r="F47" s="47" t="str">
        <f>IF(ISBLANK(B8)," ",VLOOKUP(C47,rzrutvj,6,FALSE))</f>
        <v xml:space="preserve"> </v>
      </c>
      <c r="G47" s="38" t="str">
        <f>IF(ISBLANK(B8)," ",VLOOKUP(C47,rzrutvj,7,FALSE))</f>
        <v xml:space="preserve"> </v>
      </c>
      <c r="H47" s="38" t="str">
        <f>IF(ISBLANK(B8)," ",VLOOKUP(C47,rzrutvj,8,FALSE))</f>
        <v xml:space="preserve"> </v>
      </c>
      <c r="I47" s="92" t="str">
        <f>IF(ISBLANK(B8)," ",MAX(J47:O47))</f>
        <v xml:space="preserve"> </v>
      </c>
      <c r="J47" s="38" t="str">
        <f>IF(ISBLANK(B8)," ",VLOOKUP(C47,rzrutvj,10,FALSE))</f>
        <v xml:space="preserve"> </v>
      </c>
      <c r="K47" s="38" t="str">
        <f>IF(ISBLANK(B8)," ",VLOOKUP(C47,rzrutvj,11,FALSE))</f>
        <v xml:space="preserve"> </v>
      </c>
      <c r="L47" s="38" t="str">
        <f>IF(ISBLANK(B8)," ",VLOOKUP(C47,rzrutvj,12,FALSE))</f>
        <v xml:space="preserve"> </v>
      </c>
      <c r="M47" s="44"/>
      <c r="N47" s="44"/>
      <c r="O47" s="44"/>
      <c r="P47" s="46"/>
      <c r="R47" s="10" t="str">
        <f t="shared" ref="R47:R65" si="42">IF(ISBLANK(Q47)," ",VLOOKUP(Q47,rzrutvj,2,FALSE))</f>
        <v xml:space="preserve"> </v>
      </c>
      <c r="T47" s="13" t="str">
        <f t="shared" si="36"/>
        <v/>
      </c>
      <c r="U47" s="94" t="str">
        <f t="shared" si="37"/>
        <v xml:space="preserve"> </v>
      </c>
      <c r="V47" s="19" t="str">
        <f t="shared" si="38"/>
        <v xml:space="preserve"> </v>
      </c>
      <c r="W47" s="13" t="str">
        <f t="shared" si="39"/>
        <v xml:space="preserve"> </v>
      </c>
      <c r="X47" s="13" t="str">
        <f t="shared" si="40"/>
        <v xml:space="preserve"> </v>
      </c>
      <c r="Y47" s="46" t="str">
        <f t="shared" ref="Y47:Y78" si="43">IF(ISBLANK(Q47)," ",VLOOKUP(Q47,rzrutvj,9,FALSE))</f>
        <v xml:space="preserve"> </v>
      </c>
      <c r="Z47" s="46" t="str">
        <f t="shared" ref="Z47:Z78" si="44">IF(ISBLANK(Q47)," ",VLOOKUP(Q47,rzrutvj,10,FALSE))</f>
        <v xml:space="preserve"> </v>
      </c>
      <c r="AA47" s="46" t="str">
        <f t="shared" ref="AA47:AA78" si="45">IF(ISBLANK(Q47)," ",VLOOKUP(Q47,rzrutvj,11,FALSE))</f>
        <v xml:space="preserve"> </v>
      </c>
      <c r="AB47" s="46" t="str">
        <f t="shared" ref="AB47:AB78" si="46">IF(ISBLANK(Q47)," ",VLOOKUP(Q47,rzrutvj,12,FALSE))</f>
        <v xml:space="preserve"> </v>
      </c>
      <c r="AG47" s="46" t="str">
        <f t="shared" ref="AG47:AG71" si="47">IF(ISBLANK(Q47)," ",VLOOKUP(Q47,rzrutvj,7,FALSE))</f>
        <v xml:space="preserve"> </v>
      </c>
      <c r="AH47" s="46" t="str">
        <f t="shared" ref="AH47:AH71" si="48">IF(ISBLANK(Q47)," ",VLOOKUP(Q47,rzrutvj,8,FALSE))</f>
        <v xml:space="preserve"> </v>
      </c>
      <c r="AM47" s="10" t="str">
        <f t="shared" si="41"/>
        <v xml:space="preserve"> </v>
      </c>
    </row>
    <row r="48" spans="1:40">
      <c r="A48" s="5" t="str">
        <f>IF(ISBLANK(B7)," ",RANK(I48,$I$41:$I$48))</f>
        <v xml:space="preserve"> </v>
      </c>
      <c r="B48" s="5" t="str">
        <f>IF(ISBLANK(B7)," ",VLOOKUP(C48,rzrutvj,2,FALSE))</f>
        <v xml:space="preserve"> </v>
      </c>
      <c r="C48" s="7">
        <v>1</v>
      </c>
      <c r="D48" s="47" t="str">
        <f>IF(ISBLANK(B7)," ",VLOOKUP(C48,rzrutvj,4,FALSE))</f>
        <v xml:space="preserve"> </v>
      </c>
      <c r="E48" s="45" t="str">
        <f>IF(ISBLANK(B7)," ",VLOOKUP(C48,rzrutvj,5,FALSE))</f>
        <v xml:space="preserve"> </v>
      </c>
      <c r="F48" s="47" t="str">
        <f>IF(ISBLANK(B7)," ",VLOOKUP(C48,rzrutvj,6,FALSE))</f>
        <v xml:space="preserve"> </v>
      </c>
      <c r="G48" s="38" t="str">
        <f>IF(ISBLANK(B7)," ",VLOOKUP(C48,rzrutvj,7,FALSE))</f>
        <v xml:space="preserve"> </v>
      </c>
      <c r="H48" s="38" t="str">
        <f>IF(ISBLANK(B7)," ",VLOOKUP(C48,rzrutvj,8,FALSE))</f>
        <v xml:space="preserve"> </v>
      </c>
      <c r="I48" s="92" t="str">
        <f>IF(ISBLANK(B7)," ",MAX(J48:O48))</f>
        <v xml:space="preserve"> </v>
      </c>
      <c r="J48" s="38" t="str">
        <f>IF(ISBLANK(B7)," ",VLOOKUP(C48,rzrutvj,10,FALSE))</f>
        <v xml:space="preserve"> </v>
      </c>
      <c r="K48" s="38" t="str">
        <f>IF(ISBLANK(B7)," ",VLOOKUP(C48,rzrutvj,11,FALSE))</f>
        <v xml:space="preserve"> </v>
      </c>
      <c r="L48" s="38" t="str">
        <f>IF(ISBLANK(B7)," ",VLOOKUP(C48,rzrutvj,12,FALSE))</f>
        <v xml:space="preserve"> </v>
      </c>
      <c r="M48" s="44"/>
      <c r="N48" s="44"/>
      <c r="O48" s="44"/>
      <c r="P48" s="46"/>
      <c r="R48" s="10" t="str">
        <f t="shared" si="42"/>
        <v xml:space="preserve"> </v>
      </c>
      <c r="T48" s="13" t="str">
        <f t="shared" si="36"/>
        <v/>
      </c>
      <c r="U48" s="94" t="str">
        <f t="shared" si="37"/>
        <v xml:space="preserve"> </v>
      </c>
      <c r="V48" s="19" t="str">
        <f t="shared" si="38"/>
        <v xml:space="preserve"> </v>
      </c>
      <c r="W48" s="13" t="str">
        <f t="shared" si="39"/>
        <v xml:space="preserve"> </v>
      </c>
      <c r="X48" s="13" t="str">
        <f t="shared" si="40"/>
        <v xml:space="preserve"> </v>
      </c>
      <c r="Y48" s="46" t="str">
        <f t="shared" si="43"/>
        <v xml:space="preserve"> </v>
      </c>
      <c r="Z48" s="46" t="str">
        <f t="shared" si="44"/>
        <v xml:space="preserve"> </v>
      </c>
      <c r="AA48" s="46" t="str">
        <f t="shared" si="45"/>
        <v xml:space="preserve"> </v>
      </c>
      <c r="AB48" s="46" t="str">
        <f t="shared" si="46"/>
        <v xml:space="preserve"> </v>
      </c>
      <c r="AG48" s="46" t="str">
        <f t="shared" si="47"/>
        <v xml:space="preserve"> </v>
      </c>
      <c r="AH48" s="46" t="str">
        <f t="shared" si="48"/>
        <v xml:space="preserve"> </v>
      </c>
      <c r="AM48" s="10" t="str">
        <f t="shared" si="41"/>
        <v xml:space="preserve"> </v>
      </c>
    </row>
    <row r="49" spans="18:39">
      <c r="R49" s="10" t="str">
        <f t="shared" si="42"/>
        <v xml:space="preserve"> </v>
      </c>
      <c r="T49" s="13" t="str">
        <f t="shared" si="36"/>
        <v/>
      </c>
      <c r="U49" s="94" t="str">
        <f t="shared" si="37"/>
        <v xml:space="preserve"> </v>
      </c>
      <c r="V49" s="19" t="str">
        <f t="shared" si="38"/>
        <v xml:space="preserve"> </v>
      </c>
      <c r="W49" s="13" t="str">
        <f t="shared" si="39"/>
        <v xml:space="preserve"> </v>
      </c>
      <c r="X49" s="13" t="str">
        <f t="shared" si="40"/>
        <v xml:space="preserve"> </v>
      </c>
      <c r="Y49" s="46" t="str">
        <f t="shared" si="43"/>
        <v xml:space="preserve"> </v>
      </c>
      <c r="Z49" s="46" t="str">
        <f t="shared" si="44"/>
        <v xml:space="preserve"> </v>
      </c>
      <c r="AA49" s="46" t="str">
        <f t="shared" si="45"/>
        <v xml:space="preserve"> </v>
      </c>
      <c r="AB49" s="46" t="str">
        <f t="shared" si="46"/>
        <v xml:space="preserve"> </v>
      </c>
      <c r="AG49" s="46" t="str">
        <f t="shared" si="47"/>
        <v xml:space="preserve"> </v>
      </c>
      <c r="AH49" s="46" t="str">
        <f t="shared" si="48"/>
        <v xml:space="preserve"> </v>
      </c>
      <c r="AM49" s="10" t="str">
        <f t="shared" si="41"/>
        <v xml:space="preserve"> </v>
      </c>
    </row>
    <row r="50" spans="18:39">
      <c r="R50" s="10" t="str">
        <f t="shared" si="42"/>
        <v xml:space="preserve"> </v>
      </c>
      <c r="T50" s="13" t="str">
        <f t="shared" si="36"/>
        <v/>
      </c>
      <c r="U50" s="94" t="str">
        <f t="shared" si="37"/>
        <v xml:space="preserve"> </v>
      </c>
      <c r="V50" s="19" t="str">
        <f t="shared" si="38"/>
        <v xml:space="preserve"> </v>
      </c>
      <c r="W50" s="13" t="str">
        <f t="shared" si="39"/>
        <v xml:space="preserve"> </v>
      </c>
      <c r="X50" s="13" t="str">
        <f t="shared" si="40"/>
        <v xml:space="preserve"> </v>
      </c>
      <c r="Y50" s="46" t="str">
        <f t="shared" si="43"/>
        <v xml:space="preserve"> </v>
      </c>
      <c r="Z50" s="46" t="str">
        <f t="shared" si="44"/>
        <v xml:space="preserve"> </v>
      </c>
      <c r="AA50" s="46" t="str">
        <f t="shared" si="45"/>
        <v xml:space="preserve"> </v>
      </c>
      <c r="AB50" s="46" t="str">
        <f t="shared" si="46"/>
        <v xml:space="preserve"> </v>
      </c>
      <c r="AG50" s="46" t="str">
        <f t="shared" si="47"/>
        <v xml:space="preserve"> </v>
      </c>
      <c r="AH50" s="46" t="str">
        <f t="shared" si="48"/>
        <v xml:space="preserve"> </v>
      </c>
      <c r="AM50" s="10" t="str">
        <f t="shared" si="41"/>
        <v xml:space="preserve"> </v>
      </c>
    </row>
    <row r="51" spans="18:39">
      <c r="R51" s="10" t="str">
        <f t="shared" si="42"/>
        <v xml:space="preserve"> </v>
      </c>
      <c r="T51" s="13" t="str">
        <f t="shared" si="36"/>
        <v/>
      </c>
      <c r="U51" s="94" t="str">
        <f t="shared" si="37"/>
        <v xml:space="preserve"> </v>
      </c>
      <c r="V51" s="19" t="str">
        <f t="shared" si="38"/>
        <v xml:space="preserve"> </v>
      </c>
      <c r="W51" s="13" t="str">
        <f t="shared" si="39"/>
        <v xml:space="preserve"> </v>
      </c>
      <c r="X51" s="13" t="str">
        <f t="shared" si="40"/>
        <v xml:space="preserve"> </v>
      </c>
      <c r="Y51" s="46" t="str">
        <f t="shared" si="43"/>
        <v xml:space="preserve"> </v>
      </c>
      <c r="Z51" s="46" t="str">
        <f t="shared" si="44"/>
        <v xml:space="preserve"> </v>
      </c>
      <c r="AA51" s="46" t="str">
        <f t="shared" si="45"/>
        <v xml:space="preserve"> </v>
      </c>
      <c r="AB51" s="46" t="str">
        <f t="shared" si="46"/>
        <v xml:space="preserve"> </v>
      </c>
      <c r="AG51" s="46" t="str">
        <f t="shared" si="47"/>
        <v xml:space="preserve"> </v>
      </c>
      <c r="AH51" s="46" t="str">
        <f t="shared" si="48"/>
        <v xml:space="preserve"> </v>
      </c>
      <c r="AM51" s="10" t="str">
        <f t="shared" si="41"/>
        <v xml:space="preserve"> </v>
      </c>
    </row>
    <row r="52" spans="18:39">
      <c r="R52" s="10" t="str">
        <f t="shared" si="42"/>
        <v xml:space="preserve"> </v>
      </c>
      <c r="T52" s="13" t="str">
        <f t="shared" si="36"/>
        <v/>
      </c>
      <c r="U52" s="94" t="str">
        <f t="shared" si="37"/>
        <v xml:space="preserve"> </v>
      </c>
      <c r="V52" s="19" t="str">
        <f t="shared" si="38"/>
        <v xml:space="preserve"> </v>
      </c>
      <c r="W52" s="13" t="str">
        <f t="shared" si="39"/>
        <v xml:space="preserve"> </v>
      </c>
      <c r="X52" s="13" t="str">
        <f t="shared" si="40"/>
        <v xml:space="preserve"> </v>
      </c>
      <c r="Y52" s="46" t="str">
        <f t="shared" si="43"/>
        <v xml:space="preserve"> </v>
      </c>
      <c r="Z52" s="46" t="str">
        <f t="shared" si="44"/>
        <v xml:space="preserve"> </v>
      </c>
      <c r="AA52" s="46" t="str">
        <f t="shared" si="45"/>
        <v xml:space="preserve"> </v>
      </c>
      <c r="AB52" s="46" t="str">
        <f t="shared" si="46"/>
        <v xml:space="preserve"> </v>
      </c>
      <c r="AG52" s="46" t="str">
        <f t="shared" si="47"/>
        <v xml:space="preserve"> </v>
      </c>
      <c r="AH52" s="46" t="str">
        <f t="shared" si="48"/>
        <v xml:space="preserve"> </v>
      </c>
      <c r="AM52" s="10" t="str">
        <f t="shared" si="41"/>
        <v xml:space="preserve"> </v>
      </c>
    </row>
    <row r="53" spans="18:39">
      <c r="R53" s="10" t="str">
        <f t="shared" si="42"/>
        <v xml:space="preserve"> </v>
      </c>
      <c r="T53" s="13" t="str">
        <f t="shared" si="36"/>
        <v/>
      </c>
      <c r="U53" s="94" t="str">
        <f t="shared" si="37"/>
        <v xml:space="preserve"> </v>
      </c>
      <c r="V53" s="19" t="str">
        <f t="shared" si="38"/>
        <v xml:space="preserve"> </v>
      </c>
      <c r="W53" s="13" t="str">
        <f t="shared" si="39"/>
        <v xml:space="preserve"> </v>
      </c>
      <c r="X53" s="13" t="str">
        <f t="shared" si="40"/>
        <v xml:space="preserve"> </v>
      </c>
      <c r="Y53" s="46" t="str">
        <f t="shared" si="43"/>
        <v xml:space="preserve"> </v>
      </c>
      <c r="Z53" s="46" t="str">
        <f t="shared" si="44"/>
        <v xml:space="preserve"> </v>
      </c>
      <c r="AA53" s="46" t="str">
        <f t="shared" si="45"/>
        <v xml:space="preserve"> </v>
      </c>
      <c r="AB53" s="46" t="str">
        <f t="shared" si="46"/>
        <v xml:space="preserve"> </v>
      </c>
      <c r="AG53" s="46" t="str">
        <f t="shared" si="47"/>
        <v xml:space="preserve"> </v>
      </c>
      <c r="AH53" s="46" t="str">
        <f t="shared" si="48"/>
        <v xml:space="preserve"> </v>
      </c>
      <c r="AM53" s="10" t="str">
        <f t="shared" si="41"/>
        <v xml:space="preserve"> </v>
      </c>
    </row>
    <row r="54" spans="18:39">
      <c r="R54" s="10" t="str">
        <f t="shared" si="42"/>
        <v xml:space="preserve"> </v>
      </c>
      <c r="T54" s="13" t="str">
        <f t="shared" si="36"/>
        <v/>
      </c>
      <c r="U54" s="94" t="str">
        <f t="shared" si="37"/>
        <v xml:space="preserve"> </v>
      </c>
      <c r="V54" s="19" t="str">
        <f t="shared" si="38"/>
        <v xml:space="preserve"> </v>
      </c>
      <c r="W54" s="13" t="str">
        <f t="shared" si="39"/>
        <v xml:space="preserve"> </v>
      </c>
      <c r="X54" s="13" t="str">
        <f t="shared" si="40"/>
        <v xml:space="preserve"> </v>
      </c>
      <c r="Y54" s="46" t="str">
        <f t="shared" si="43"/>
        <v xml:space="preserve"> </v>
      </c>
      <c r="Z54" s="46" t="str">
        <f t="shared" si="44"/>
        <v xml:space="preserve"> </v>
      </c>
      <c r="AA54" s="46" t="str">
        <f t="shared" si="45"/>
        <v xml:space="preserve"> </v>
      </c>
      <c r="AB54" s="46" t="str">
        <f t="shared" si="46"/>
        <v xml:space="preserve"> </v>
      </c>
      <c r="AG54" s="46" t="str">
        <f t="shared" si="47"/>
        <v xml:space="preserve"> </v>
      </c>
      <c r="AH54" s="46" t="str">
        <f t="shared" si="48"/>
        <v xml:space="preserve"> </v>
      </c>
      <c r="AM54" s="10" t="str">
        <f t="shared" si="41"/>
        <v xml:space="preserve"> </v>
      </c>
    </row>
    <row r="55" spans="18:39">
      <c r="R55" s="10" t="str">
        <f t="shared" si="42"/>
        <v xml:space="preserve"> </v>
      </c>
      <c r="T55" s="13" t="str">
        <f t="shared" si="36"/>
        <v/>
      </c>
      <c r="U55" s="94" t="str">
        <f t="shared" si="37"/>
        <v xml:space="preserve"> </v>
      </c>
      <c r="V55" s="19" t="str">
        <f t="shared" si="38"/>
        <v xml:space="preserve"> </v>
      </c>
      <c r="W55" s="13" t="str">
        <f t="shared" si="39"/>
        <v xml:space="preserve"> </v>
      </c>
      <c r="X55" s="13" t="str">
        <f t="shared" si="40"/>
        <v xml:space="preserve"> </v>
      </c>
      <c r="Y55" s="46" t="str">
        <f t="shared" si="43"/>
        <v xml:space="preserve"> </v>
      </c>
      <c r="Z55" s="46" t="str">
        <f t="shared" si="44"/>
        <v xml:space="preserve"> </v>
      </c>
      <c r="AA55" s="46" t="str">
        <f t="shared" si="45"/>
        <v xml:space="preserve"> </v>
      </c>
      <c r="AB55" s="46" t="str">
        <f t="shared" si="46"/>
        <v xml:space="preserve"> </v>
      </c>
      <c r="AG55" s="46" t="str">
        <f t="shared" si="47"/>
        <v xml:space="preserve"> </v>
      </c>
      <c r="AH55" s="46" t="str">
        <f t="shared" si="48"/>
        <v xml:space="preserve"> </v>
      </c>
      <c r="AM55" s="10" t="str">
        <f t="shared" si="41"/>
        <v xml:space="preserve"> </v>
      </c>
    </row>
    <row r="56" spans="18:39">
      <c r="R56" s="10" t="str">
        <f t="shared" si="42"/>
        <v xml:space="preserve"> </v>
      </c>
      <c r="T56" s="13" t="str">
        <f t="shared" si="36"/>
        <v/>
      </c>
      <c r="U56" s="94" t="str">
        <f t="shared" si="37"/>
        <v xml:space="preserve"> </v>
      </c>
      <c r="V56" s="19" t="str">
        <f t="shared" si="38"/>
        <v xml:space="preserve"> </v>
      </c>
      <c r="W56" s="13" t="str">
        <f t="shared" si="39"/>
        <v xml:space="preserve"> </v>
      </c>
      <c r="X56" s="13" t="str">
        <f t="shared" si="40"/>
        <v xml:space="preserve"> </v>
      </c>
      <c r="Y56" s="46" t="str">
        <f t="shared" si="43"/>
        <v xml:space="preserve"> </v>
      </c>
      <c r="Z56" s="46" t="str">
        <f t="shared" si="44"/>
        <v xml:space="preserve"> </v>
      </c>
      <c r="AA56" s="46" t="str">
        <f t="shared" si="45"/>
        <v xml:space="preserve"> </v>
      </c>
      <c r="AB56" s="46" t="str">
        <f t="shared" si="46"/>
        <v xml:space="preserve"> </v>
      </c>
      <c r="AG56" s="46" t="str">
        <f t="shared" si="47"/>
        <v xml:space="preserve"> </v>
      </c>
      <c r="AH56" s="46" t="str">
        <f t="shared" si="48"/>
        <v xml:space="preserve"> </v>
      </c>
      <c r="AM56" s="10" t="str">
        <f t="shared" si="41"/>
        <v xml:space="preserve"> </v>
      </c>
    </row>
    <row r="57" spans="18:39">
      <c r="R57" s="10" t="str">
        <f t="shared" si="42"/>
        <v xml:space="preserve"> </v>
      </c>
      <c r="T57" s="13" t="str">
        <f t="shared" si="36"/>
        <v/>
      </c>
      <c r="U57" s="94" t="str">
        <f t="shared" si="37"/>
        <v xml:space="preserve"> </v>
      </c>
      <c r="V57" s="19" t="str">
        <f t="shared" si="38"/>
        <v xml:space="preserve"> </v>
      </c>
      <c r="W57" s="13" t="str">
        <f t="shared" si="39"/>
        <v xml:space="preserve"> </v>
      </c>
      <c r="X57" s="13" t="str">
        <f t="shared" si="40"/>
        <v xml:space="preserve"> </v>
      </c>
      <c r="Y57" s="46" t="str">
        <f t="shared" si="43"/>
        <v xml:space="preserve"> </v>
      </c>
      <c r="Z57" s="46" t="str">
        <f t="shared" si="44"/>
        <v xml:space="preserve"> </v>
      </c>
      <c r="AA57" s="46" t="str">
        <f t="shared" si="45"/>
        <v xml:space="preserve"> </v>
      </c>
      <c r="AB57" s="46" t="str">
        <f t="shared" si="46"/>
        <v xml:space="preserve"> </v>
      </c>
      <c r="AG57" s="46" t="str">
        <f t="shared" si="47"/>
        <v xml:space="preserve"> </v>
      </c>
      <c r="AH57" s="46" t="str">
        <f t="shared" si="48"/>
        <v xml:space="preserve"> </v>
      </c>
      <c r="AM57" s="10" t="str">
        <f t="shared" si="41"/>
        <v xml:space="preserve"> </v>
      </c>
    </row>
    <row r="58" spans="18:39">
      <c r="R58" s="10" t="str">
        <f t="shared" si="42"/>
        <v xml:space="preserve"> </v>
      </c>
      <c r="T58" s="13" t="str">
        <f t="shared" si="36"/>
        <v/>
      </c>
      <c r="U58" s="94" t="str">
        <f t="shared" si="37"/>
        <v xml:space="preserve"> </v>
      </c>
      <c r="V58" s="19" t="str">
        <f t="shared" si="38"/>
        <v xml:space="preserve"> </v>
      </c>
      <c r="W58" s="13" t="str">
        <f t="shared" si="39"/>
        <v xml:space="preserve"> </v>
      </c>
      <c r="X58" s="13" t="str">
        <f t="shared" si="40"/>
        <v xml:space="preserve"> </v>
      </c>
      <c r="Y58" s="46" t="str">
        <f t="shared" si="43"/>
        <v xml:space="preserve"> </v>
      </c>
      <c r="Z58" s="46" t="str">
        <f t="shared" si="44"/>
        <v xml:space="preserve"> </v>
      </c>
      <c r="AA58" s="46" t="str">
        <f t="shared" si="45"/>
        <v xml:space="preserve"> </v>
      </c>
      <c r="AB58" s="46" t="str">
        <f t="shared" si="46"/>
        <v xml:space="preserve"> </v>
      </c>
      <c r="AG58" s="46" t="str">
        <f t="shared" si="47"/>
        <v xml:space="preserve"> </v>
      </c>
      <c r="AH58" s="46" t="str">
        <f t="shared" si="48"/>
        <v xml:space="preserve"> </v>
      </c>
      <c r="AM58" s="10" t="str">
        <f t="shared" si="41"/>
        <v xml:space="preserve"> </v>
      </c>
    </row>
    <row r="59" spans="18:39">
      <c r="R59" s="10" t="str">
        <f t="shared" si="42"/>
        <v xml:space="preserve"> </v>
      </c>
      <c r="T59" s="13" t="str">
        <f t="shared" si="36"/>
        <v/>
      </c>
      <c r="U59" s="94" t="str">
        <f t="shared" si="37"/>
        <v xml:space="preserve"> </v>
      </c>
      <c r="V59" s="19" t="str">
        <f t="shared" si="38"/>
        <v xml:space="preserve"> </v>
      </c>
      <c r="W59" s="13" t="str">
        <f t="shared" si="39"/>
        <v xml:space="preserve"> </v>
      </c>
      <c r="X59" s="13" t="str">
        <f t="shared" si="40"/>
        <v xml:space="preserve"> </v>
      </c>
      <c r="Y59" s="46" t="str">
        <f t="shared" si="43"/>
        <v xml:space="preserve"> </v>
      </c>
      <c r="Z59" s="46" t="str">
        <f t="shared" si="44"/>
        <v xml:space="preserve"> </v>
      </c>
      <c r="AA59" s="46" t="str">
        <f t="shared" si="45"/>
        <v xml:space="preserve"> </v>
      </c>
      <c r="AB59" s="46" t="str">
        <f t="shared" si="46"/>
        <v xml:space="preserve"> </v>
      </c>
      <c r="AG59" s="46" t="str">
        <f t="shared" si="47"/>
        <v xml:space="preserve"> </v>
      </c>
      <c r="AH59" s="46" t="str">
        <f t="shared" si="48"/>
        <v xml:space="preserve"> </v>
      </c>
      <c r="AM59" s="10" t="str">
        <f t="shared" si="41"/>
        <v xml:space="preserve"> </v>
      </c>
    </row>
    <row r="60" spans="18:39">
      <c r="R60" s="10" t="str">
        <f t="shared" si="42"/>
        <v xml:space="preserve"> </v>
      </c>
      <c r="T60" s="13" t="str">
        <f t="shared" si="36"/>
        <v/>
      </c>
      <c r="U60" s="94" t="str">
        <f t="shared" si="37"/>
        <v xml:space="preserve"> </v>
      </c>
      <c r="V60" s="19" t="str">
        <f t="shared" si="38"/>
        <v xml:space="preserve"> </v>
      </c>
      <c r="W60" s="13" t="str">
        <f t="shared" si="39"/>
        <v xml:space="preserve"> </v>
      </c>
      <c r="X60" s="13" t="str">
        <f t="shared" si="40"/>
        <v xml:space="preserve"> </v>
      </c>
      <c r="Y60" s="46" t="str">
        <f t="shared" si="43"/>
        <v xml:space="preserve"> </v>
      </c>
      <c r="Z60" s="46" t="str">
        <f t="shared" si="44"/>
        <v xml:space="preserve"> </v>
      </c>
      <c r="AA60" s="46" t="str">
        <f t="shared" si="45"/>
        <v xml:space="preserve"> </v>
      </c>
      <c r="AB60" s="46" t="str">
        <f t="shared" si="46"/>
        <v xml:space="preserve"> </v>
      </c>
      <c r="AG60" s="46" t="str">
        <f t="shared" si="47"/>
        <v xml:space="preserve"> </v>
      </c>
      <c r="AH60" s="46" t="str">
        <f t="shared" si="48"/>
        <v xml:space="preserve"> </v>
      </c>
      <c r="AM60" s="10" t="str">
        <f t="shared" si="41"/>
        <v xml:space="preserve"> </v>
      </c>
    </row>
    <row r="61" spans="18:39">
      <c r="R61" s="10" t="str">
        <f t="shared" si="42"/>
        <v xml:space="preserve"> </v>
      </c>
      <c r="T61" s="13" t="str">
        <f t="shared" si="36"/>
        <v/>
      </c>
      <c r="U61" s="94" t="str">
        <f t="shared" si="37"/>
        <v xml:space="preserve"> </v>
      </c>
      <c r="V61" s="19" t="str">
        <f t="shared" si="38"/>
        <v xml:space="preserve"> </v>
      </c>
      <c r="W61" s="13" t="str">
        <f t="shared" si="39"/>
        <v xml:space="preserve"> </v>
      </c>
      <c r="X61" s="13" t="str">
        <f t="shared" si="40"/>
        <v xml:space="preserve"> </v>
      </c>
      <c r="Y61" s="46" t="str">
        <f t="shared" si="43"/>
        <v xml:space="preserve"> </v>
      </c>
      <c r="Z61" s="46" t="str">
        <f t="shared" si="44"/>
        <v xml:space="preserve"> </v>
      </c>
      <c r="AA61" s="46" t="str">
        <f t="shared" si="45"/>
        <v xml:space="preserve"> </v>
      </c>
      <c r="AB61" s="46" t="str">
        <f t="shared" si="46"/>
        <v xml:space="preserve"> </v>
      </c>
      <c r="AG61" s="46" t="str">
        <f t="shared" si="47"/>
        <v xml:space="preserve"> </v>
      </c>
      <c r="AH61" s="46" t="str">
        <f t="shared" si="48"/>
        <v xml:space="preserve"> </v>
      </c>
      <c r="AM61" s="10" t="str">
        <f t="shared" si="41"/>
        <v xml:space="preserve"> </v>
      </c>
    </row>
    <row r="62" spans="18:39">
      <c r="R62" s="10" t="str">
        <f t="shared" si="42"/>
        <v xml:space="preserve"> </v>
      </c>
      <c r="T62" s="13" t="str">
        <f t="shared" si="36"/>
        <v/>
      </c>
      <c r="U62" s="94" t="str">
        <f t="shared" si="37"/>
        <v xml:space="preserve"> </v>
      </c>
      <c r="V62" s="19" t="str">
        <f t="shared" si="38"/>
        <v xml:space="preserve"> </v>
      </c>
      <c r="W62" s="13" t="str">
        <f t="shared" si="39"/>
        <v xml:space="preserve"> </v>
      </c>
      <c r="X62" s="13" t="str">
        <f t="shared" si="40"/>
        <v xml:space="preserve"> </v>
      </c>
      <c r="Y62" s="46" t="str">
        <f t="shared" si="43"/>
        <v xml:space="preserve"> </v>
      </c>
      <c r="Z62" s="46" t="str">
        <f t="shared" si="44"/>
        <v xml:space="preserve"> </v>
      </c>
      <c r="AA62" s="46" t="str">
        <f t="shared" si="45"/>
        <v xml:space="preserve"> </v>
      </c>
      <c r="AB62" s="46" t="str">
        <f t="shared" si="46"/>
        <v xml:space="preserve"> </v>
      </c>
      <c r="AG62" s="46" t="str">
        <f t="shared" si="47"/>
        <v xml:space="preserve"> </v>
      </c>
      <c r="AH62" s="46" t="str">
        <f t="shared" si="48"/>
        <v xml:space="preserve"> </v>
      </c>
      <c r="AM62" s="10" t="str">
        <f t="shared" si="41"/>
        <v xml:space="preserve"> </v>
      </c>
    </row>
    <row r="63" spans="18:39">
      <c r="R63" s="10" t="str">
        <f t="shared" si="42"/>
        <v xml:space="preserve"> </v>
      </c>
      <c r="T63" s="13" t="str">
        <f t="shared" si="36"/>
        <v/>
      </c>
      <c r="U63" s="94" t="str">
        <f t="shared" si="37"/>
        <v xml:space="preserve"> </v>
      </c>
      <c r="V63" s="19" t="str">
        <f t="shared" si="38"/>
        <v xml:space="preserve"> </v>
      </c>
      <c r="W63" s="13" t="str">
        <f t="shared" si="39"/>
        <v xml:space="preserve"> </v>
      </c>
      <c r="X63" s="13" t="str">
        <f t="shared" si="40"/>
        <v xml:space="preserve"> </v>
      </c>
      <c r="Y63" s="46" t="str">
        <f t="shared" si="43"/>
        <v xml:space="preserve"> </v>
      </c>
      <c r="Z63" s="46" t="str">
        <f t="shared" si="44"/>
        <v xml:space="preserve"> </v>
      </c>
      <c r="AA63" s="46" t="str">
        <f t="shared" si="45"/>
        <v xml:space="preserve"> </v>
      </c>
      <c r="AB63" s="46" t="str">
        <f t="shared" si="46"/>
        <v xml:space="preserve"> </v>
      </c>
      <c r="AG63" s="46" t="str">
        <f t="shared" si="47"/>
        <v xml:space="preserve"> </v>
      </c>
      <c r="AH63" s="46" t="str">
        <f t="shared" si="48"/>
        <v xml:space="preserve"> </v>
      </c>
      <c r="AM63" s="10" t="str">
        <f t="shared" si="41"/>
        <v xml:space="preserve"> </v>
      </c>
    </row>
    <row r="64" spans="18:39">
      <c r="R64" s="10" t="str">
        <f t="shared" si="42"/>
        <v xml:space="preserve"> </v>
      </c>
      <c r="T64" s="13" t="str">
        <f t="shared" si="36"/>
        <v/>
      </c>
      <c r="U64" s="94" t="str">
        <f t="shared" si="37"/>
        <v xml:space="preserve"> </v>
      </c>
      <c r="V64" s="19" t="str">
        <f t="shared" si="38"/>
        <v xml:space="preserve"> </v>
      </c>
      <c r="W64" s="13" t="str">
        <f t="shared" si="39"/>
        <v xml:space="preserve"> </v>
      </c>
      <c r="X64" s="13" t="str">
        <f t="shared" si="40"/>
        <v xml:space="preserve"> </v>
      </c>
      <c r="Y64" s="46" t="str">
        <f t="shared" si="43"/>
        <v xml:space="preserve"> </v>
      </c>
      <c r="Z64" s="46" t="str">
        <f t="shared" si="44"/>
        <v xml:space="preserve"> </v>
      </c>
      <c r="AA64" s="46" t="str">
        <f t="shared" si="45"/>
        <v xml:space="preserve"> </v>
      </c>
      <c r="AB64" s="46" t="str">
        <f t="shared" si="46"/>
        <v xml:space="preserve"> </v>
      </c>
      <c r="AG64" s="46" t="str">
        <f t="shared" si="47"/>
        <v xml:space="preserve"> </v>
      </c>
      <c r="AH64" s="46" t="str">
        <f t="shared" si="48"/>
        <v xml:space="preserve"> </v>
      </c>
      <c r="AM64" s="10" t="str">
        <f t="shared" si="41"/>
        <v xml:space="preserve"> </v>
      </c>
    </row>
    <row r="65" spans="18:39">
      <c r="R65" s="10" t="str">
        <f t="shared" si="42"/>
        <v xml:space="preserve"> </v>
      </c>
      <c r="T65" s="13" t="str">
        <f t="shared" si="36"/>
        <v/>
      </c>
      <c r="U65" s="94" t="str">
        <f t="shared" si="37"/>
        <v xml:space="preserve"> </v>
      </c>
      <c r="V65" s="19" t="str">
        <f t="shared" si="38"/>
        <v xml:space="preserve"> </v>
      </c>
      <c r="W65" s="13" t="str">
        <f t="shared" si="39"/>
        <v xml:space="preserve"> </v>
      </c>
      <c r="X65" s="13" t="str">
        <f t="shared" si="40"/>
        <v xml:space="preserve"> </v>
      </c>
      <c r="Y65" s="46" t="str">
        <f t="shared" si="43"/>
        <v xml:space="preserve"> </v>
      </c>
      <c r="Z65" s="46" t="str">
        <f t="shared" si="44"/>
        <v xml:space="preserve"> </v>
      </c>
      <c r="AA65" s="46" t="str">
        <f t="shared" si="45"/>
        <v xml:space="preserve"> </v>
      </c>
      <c r="AB65" s="46" t="str">
        <f t="shared" si="46"/>
        <v xml:space="preserve"> </v>
      </c>
      <c r="AG65" s="46" t="str">
        <f t="shared" si="47"/>
        <v xml:space="preserve"> </v>
      </c>
      <c r="AH65" s="46" t="str">
        <f t="shared" si="48"/>
        <v xml:space="preserve"> </v>
      </c>
      <c r="AM65" s="10" t="str">
        <f t="shared" si="41"/>
        <v xml:space="preserve"> </v>
      </c>
    </row>
    <row r="66" spans="18:39">
      <c r="T66" s="13" t="str">
        <f t="shared" si="36"/>
        <v/>
      </c>
      <c r="U66" s="94" t="str">
        <f t="shared" si="37"/>
        <v xml:space="preserve"> </v>
      </c>
      <c r="V66" s="19" t="str">
        <f t="shared" si="38"/>
        <v xml:space="preserve"> </v>
      </c>
      <c r="W66" s="13" t="str">
        <f t="shared" si="39"/>
        <v xml:space="preserve"> </v>
      </c>
      <c r="X66" s="13" t="str">
        <f t="shared" si="40"/>
        <v xml:space="preserve"> </v>
      </c>
      <c r="Y66" s="46" t="str">
        <f t="shared" si="43"/>
        <v xml:space="preserve"> </v>
      </c>
      <c r="Z66" s="46" t="str">
        <f t="shared" si="44"/>
        <v xml:space="preserve"> </v>
      </c>
      <c r="AA66" s="46" t="str">
        <f t="shared" si="45"/>
        <v xml:space="preserve"> </v>
      </c>
      <c r="AB66" s="46" t="str">
        <f t="shared" si="46"/>
        <v xml:space="preserve"> </v>
      </c>
      <c r="AG66" s="46" t="str">
        <f t="shared" si="47"/>
        <v xml:space="preserve"> </v>
      </c>
      <c r="AH66" s="46" t="str">
        <f t="shared" si="48"/>
        <v xml:space="preserve"> </v>
      </c>
      <c r="AM66" s="10" t="str">
        <f t="shared" si="41"/>
        <v xml:space="preserve"> </v>
      </c>
    </row>
    <row r="67" spans="18:39">
      <c r="T67" s="13" t="str">
        <f t="shared" si="36"/>
        <v/>
      </c>
      <c r="U67" s="94" t="str">
        <f t="shared" si="37"/>
        <v xml:space="preserve"> </v>
      </c>
      <c r="V67" s="19" t="str">
        <f t="shared" si="38"/>
        <v xml:space="preserve"> </v>
      </c>
      <c r="W67" s="13" t="str">
        <f t="shared" si="39"/>
        <v xml:space="preserve"> </v>
      </c>
      <c r="X67" s="13" t="str">
        <f t="shared" si="40"/>
        <v xml:space="preserve"> </v>
      </c>
      <c r="Y67" s="46" t="str">
        <f t="shared" si="43"/>
        <v xml:space="preserve"> </v>
      </c>
      <c r="Z67" s="46" t="str">
        <f t="shared" si="44"/>
        <v xml:space="preserve"> </v>
      </c>
      <c r="AA67" s="46" t="str">
        <f t="shared" si="45"/>
        <v xml:space="preserve"> </v>
      </c>
      <c r="AB67" s="46" t="str">
        <f t="shared" si="46"/>
        <v xml:space="preserve"> </v>
      </c>
      <c r="AG67" s="46" t="str">
        <f t="shared" si="47"/>
        <v xml:space="preserve"> </v>
      </c>
      <c r="AH67" s="46" t="str">
        <f t="shared" si="48"/>
        <v xml:space="preserve"> </v>
      </c>
      <c r="AM67" s="10" t="str">
        <f t="shared" si="41"/>
        <v xml:space="preserve"> </v>
      </c>
    </row>
    <row r="68" spans="18:39">
      <c r="T68" s="13" t="str">
        <f t="shared" si="36"/>
        <v/>
      </c>
      <c r="U68" s="94" t="str">
        <f t="shared" si="37"/>
        <v xml:space="preserve"> </v>
      </c>
      <c r="V68" s="19" t="str">
        <f t="shared" si="38"/>
        <v xml:space="preserve"> </v>
      </c>
      <c r="W68" s="13" t="str">
        <f t="shared" si="39"/>
        <v xml:space="preserve"> </v>
      </c>
      <c r="X68" s="13" t="str">
        <f t="shared" si="40"/>
        <v xml:space="preserve"> </v>
      </c>
      <c r="Y68" s="46" t="str">
        <f t="shared" si="43"/>
        <v xml:space="preserve"> </v>
      </c>
      <c r="Z68" s="46" t="str">
        <f t="shared" si="44"/>
        <v xml:space="preserve"> </v>
      </c>
      <c r="AA68" s="46" t="str">
        <f t="shared" si="45"/>
        <v xml:space="preserve"> </v>
      </c>
      <c r="AB68" s="46" t="str">
        <f t="shared" si="46"/>
        <v xml:space="preserve"> </v>
      </c>
      <c r="AG68" s="46" t="str">
        <f t="shared" si="47"/>
        <v xml:space="preserve"> </v>
      </c>
      <c r="AH68" s="46" t="str">
        <f t="shared" si="48"/>
        <v xml:space="preserve"> </v>
      </c>
      <c r="AM68" s="10" t="str">
        <f t="shared" si="41"/>
        <v xml:space="preserve"> </v>
      </c>
    </row>
    <row r="69" spans="18:39">
      <c r="T69" s="13" t="str">
        <f t="shared" si="36"/>
        <v/>
      </c>
      <c r="U69" s="94" t="str">
        <f t="shared" si="37"/>
        <v xml:space="preserve"> </v>
      </c>
      <c r="V69" s="19" t="str">
        <f t="shared" si="38"/>
        <v xml:space="preserve"> </v>
      </c>
      <c r="W69" s="13" t="str">
        <f t="shared" si="39"/>
        <v xml:space="preserve"> </v>
      </c>
      <c r="X69" s="13" t="str">
        <f t="shared" si="40"/>
        <v xml:space="preserve"> </v>
      </c>
      <c r="Y69" s="46" t="str">
        <f t="shared" si="43"/>
        <v xml:space="preserve"> </v>
      </c>
      <c r="Z69" s="46" t="str">
        <f t="shared" si="44"/>
        <v xml:space="preserve"> </v>
      </c>
      <c r="AA69" s="46" t="str">
        <f t="shared" si="45"/>
        <v xml:space="preserve"> </v>
      </c>
      <c r="AB69" s="46" t="str">
        <f t="shared" si="46"/>
        <v xml:space="preserve"> </v>
      </c>
      <c r="AG69" s="46" t="str">
        <f t="shared" si="47"/>
        <v xml:space="preserve"> </v>
      </c>
      <c r="AH69" s="46" t="str">
        <f t="shared" si="48"/>
        <v xml:space="preserve"> </v>
      </c>
      <c r="AM69" s="10" t="str">
        <f t="shared" si="41"/>
        <v xml:space="preserve"> </v>
      </c>
    </row>
    <row r="70" spans="18:39">
      <c r="T70" s="13" t="str">
        <f t="shared" si="36"/>
        <v/>
      </c>
      <c r="U70" s="94" t="str">
        <f t="shared" si="37"/>
        <v xml:space="preserve"> </v>
      </c>
      <c r="V70" s="19" t="str">
        <f t="shared" si="38"/>
        <v xml:space="preserve"> </v>
      </c>
      <c r="W70" s="13" t="str">
        <f t="shared" si="39"/>
        <v xml:space="preserve"> </v>
      </c>
      <c r="X70" s="13" t="str">
        <f t="shared" si="40"/>
        <v xml:space="preserve"> </v>
      </c>
      <c r="Y70" s="46" t="str">
        <f t="shared" si="43"/>
        <v xml:space="preserve"> </v>
      </c>
      <c r="Z70" s="46" t="str">
        <f t="shared" si="44"/>
        <v xml:space="preserve"> </v>
      </c>
      <c r="AA70" s="46" t="str">
        <f t="shared" si="45"/>
        <v xml:space="preserve"> </v>
      </c>
      <c r="AB70" s="46" t="str">
        <f t="shared" si="46"/>
        <v xml:space="preserve"> </v>
      </c>
      <c r="AG70" s="46" t="str">
        <f t="shared" si="47"/>
        <v xml:space="preserve"> </v>
      </c>
      <c r="AH70" s="46" t="str">
        <f t="shared" si="48"/>
        <v xml:space="preserve"> </v>
      </c>
      <c r="AM70" s="10" t="str">
        <f t="shared" si="41"/>
        <v xml:space="preserve"> </v>
      </c>
    </row>
    <row r="71" spans="18:39">
      <c r="T71" s="13" t="str">
        <f t="shared" ref="T71:T88" si="49">IF(ISBLANK(Q71),"",VLOOKUP(S71,id,2,FALSE))</f>
        <v/>
      </c>
      <c r="U71" s="94" t="str">
        <f t="shared" ref="U71:U88" si="50">IF(ISBLANK(Q71)," ",VLOOKUP(S71,id,3,FALSE))</f>
        <v xml:space="preserve"> </v>
      </c>
      <c r="V71" s="19" t="str">
        <f t="shared" ref="V71:V88" si="51">IF(ISBLANK(Q71)," ",VLOOKUP(S71,id,4,FALSE))</f>
        <v xml:space="preserve"> </v>
      </c>
      <c r="W71" s="13" t="str">
        <f t="shared" ref="W71:W88" si="52">IF(ISBLANK(Q71)," ",VLOOKUP(S71,id,5,FALSE))</f>
        <v xml:space="preserve"> </v>
      </c>
      <c r="X71" s="13" t="str">
        <f t="shared" ref="X71:X88" si="53">IF(ISBLANK(Q71)," ",VLOOKUP(S71,id,6,FALSE))</f>
        <v xml:space="preserve"> </v>
      </c>
      <c r="Y71" s="46" t="str">
        <f t="shared" si="43"/>
        <v xml:space="preserve"> </v>
      </c>
      <c r="Z71" s="46" t="str">
        <f t="shared" si="44"/>
        <v xml:space="preserve"> </v>
      </c>
      <c r="AA71" s="46" t="str">
        <f t="shared" si="45"/>
        <v xml:space="preserve"> </v>
      </c>
      <c r="AB71" s="46" t="str">
        <f t="shared" si="46"/>
        <v xml:space="preserve"> </v>
      </c>
      <c r="AG71" s="46" t="str">
        <f t="shared" si="47"/>
        <v xml:space="preserve"> </v>
      </c>
      <c r="AH71" s="46" t="str">
        <f t="shared" si="48"/>
        <v xml:space="preserve"> </v>
      </c>
      <c r="AM71" s="10" t="str">
        <f t="shared" si="41"/>
        <v xml:space="preserve"> </v>
      </c>
    </row>
    <row r="72" spans="18:39">
      <c r="T72" s="13" t="str">
        <f t="shared" si="49"/>
        <v/>
      </c>
      <c r="U72" s="94" t="str">
        <f t="shared" si="50"/>
        <v xml:space="preserve"> </v>
      </c>
      <c r="V72" s="19" t="str">
        <f t="shared" si="51"/>
        <v xml:space="preserve"> </v>
      </c>
      <c r="W72" s="13" t="str">
        <f t="shared" si="52"/>
        <v xml:space="preserve"> </v>
      </c>
      <c r="X72" s="13" t="str">
        <f t="shared" si="53"/>
        <v xml:space="preserve"> </v>
      </c>
      <c r="Y72" s="46" t="str">
        <f t="shared" si="43"/>
        <v xml:space="preserve"> </v>
      </c>
      <c r="Z72" s="46" t="str">
        <f t="shared" si="44"/>
        <v xml:space="preserve"> </v>
      </c>
      <c r="AA72" s="46" t="str">
        <f t="shared" si="45"/>
        <v xml:space="preserve"> </v>
      </c>
      <c r="AB72" s="46" t="str">
        <f t="shared" si="46"/>
        <v xml:space="preserve"> </v>
      </c>
    </row>
    <row r="73" spans="18:39">
      <c r="T73" s="13" t="str">
        <f t="shared" si="49"/>
        <v/>
      </c>
      <c r="U73" s="94" t="str">
        <f t="shared" si="50"/>
        <v xml:space="preserve"> </v>
      </c>
      <c r="V73" s="19" t="str">
        <f t="shared" si="51"/>
        <v xml:space="preserve"> </v>
      </c>
      <c r="W73" s="13" t="str">
        <f t="shared" si="52"/>
        <v xml:space="preserve"> </v>
      </c>
      <c r="X73" s="13" t="str">
        <f t="shared" si="53"/>
        <v xml:space="preserve"> </v>
      </c>
      <c r="Y73" s="46" t="str">
        <f t="shared" si="43"/>
        <v xml:space="preserve"> </v>
      </c>
      <c r="Z73" s="46" t="str">
        <f t="shared" si="44"/>
        <v xml:space="preserve"> </v>
      </c>
      <c r="AA73" s="46" t="str">
        <f t="shared" si="45"/>
        <v xml:space="preserve"> </v>
      </c>
      <c r="AB73" s="46" t="str">
        <f t="shared" si="46"/>
        <v xml:space="preserve"> </v>
      </c>
    </row>
    <row r="74" spans="18:39">
      <c r="T74" s="13" t="str">
        <f t="shared" si="49"/>
        <v/>
      </c>
      <c r="U74" s="94" t="str">
        <f t="shared" si="50"/>
        <v xml:space="preserve"> </v>
      </c>
      <c r="V74" s="19" t="str">
        <f t="shared" si="51"/>
        <v xml:space="preserve"> </v>
      </c>
      <c r="W74" s="13" t="str">
        <f t="shared" si="52"/>
        <v xml:space="preserve"> </v>
      </c>
      <c r="X74" s="13" t="str">
        <f t="shared" si="53"/>
        <v xml:space="preserve"> </v>
      </c>
      <c r="Y74" s="46" t="str">
        <f t="shared" si="43"/>
        <v xml:space="preserve"> </v>
      </c>
      <c r="Z74" s="46" t="str">
        <f t="shared" si="44"/>
        <v xml:space="preserve"> </v>
      </c>
      <c r="AA74" s="46" t="str">
        <f t="shared" si="45"/>
        <v xml:space="preserve"> </v>
      </c>
      <c r="AB74" s="46" t="str">
        <f t="shared" si="46"/>
        <v xml:space="preserve"> </v>
      </c>
    </row>
    <row r="75" spans="18:39">
      <c r="T75" s="13" t="str">
        <f t="shared" si="49"/>
        <v/>
      </c>
      <c r="U75" s="94" t="str">
        <f t="shared" si="50"/>
        <v xml:space="preserve"> </v>
      </c>
      <c r="V75" s="19" t="str">
        <f t="shared" si="51"/>
        <v xml:space="preserve"> </v>
      </c>
      <c r="W75" s="13" t="str">
        <f t="shared" si="52"/>
        <v xml:space="preserve"> </v>
      </c>
      <c r="X75" s="13" t="str">
        <f t="shared" si="53"/>
        <v xml:space="preserve"> </v>
      </c>
      <c r="Y75" s="46" t="str">
        <f t="shared" si="43"/>
        <v xml:space="preserve"> </v>
      </c>
      <c r="Z75" s="46" t="str">
        <f t="shared" si="44"/>
        <v xml:space="preserve"> </v>
      </c>
      <c r="AA75" s="46" t="str">
        <f t="shared" si="45"/>
        <v xml:space="preserve"> </v>
      </c>
      <c r="AB75" s="46" t="str">
        <f t="shared" si="46"/>
        <v xml:space="preserve"> </v>
      </c>
    </row>
    <row r="76" spans="18:39">
      <c r="T76" s="13" t="str">
        <f t="shared" si="49"/>
        <v/>
      </c>
      <c r="U76" s="94" t="str">
        <f t="shared" si="50"/>
        <v xml:space="preserve"> </v>
      </c>
      <c r="V76" s="19" t="str">
        <f t="shared" si="51"/>
        <v xml:space="preserve"> </v>
      </c>
      <c r="W76" s="13" t="str">
        <f t="shared" si="52"/>
        <v xml:space="preserve"> </v>
      </c>
      <c r="X76" s="13" t="str">
        <f t="shared" si="53"/>
        <v xml:space="preserve"> </v>
      </c>
      <c r="Y76" s="46" t="str">
        <f t="shared" si="43"/>
        <v xml:space="preserve"> </v>
      </c>
      <c r="Z76" s="46" t="str">
        <f t="shared" si="44"/>
        <v xml:space="preserve"> </v>
      </c>
      <c r="AA76" s="46" t="str">
        <f t="shared" si="45"/>
        <v xml:space="preserve"> </v>
      </c>
      <c r="AB76" s="46" t="str">
        <f t="shared" si="46"/>
        <v xml:space="preserve"> </v>
      </c>
    </row>
    <row r="77" spans="18:39">
      <c r="T77" s="13" t="str">
        <f t="shared" si="49"/>
        <v/>
      </c>
      <c r="U77" s="94" t="str">
        <f t="shared" si="50"/>
        <v xml:space="preserve"> </v>
      </c>
      <c r="V77" s="19" t="str">
        <f t="shared" si="51"/>
        <v xml:space="preserve"> </v>
      </c>
      <c r="W77" s="13" t="str">
        <f t="shared" si="52"/>
        <v xml:space="preserve"> </v>
      </c>
      <c r="X77" s="13" t="str">
        <f t="shared" si="53"/>
        <v xml:space="preserve"> </v>
      </c>
      <c r="Y77" s="46" t="str">
        <f t="shared" si="43"/>
        <v xml:space="preserve"> </v>
      </c>
      <c r="Z77" s="46" t="str">
        <f t="shared" si="44"/>
        <v xml:space="preserve"> </v>
      </c>
      <c r="AA77" s="46" t="str">
        <f t="shared" si="45"/>
        <v xml:space="preserve"> </v>
      </c>
      <c r="AB77" s="46" t="str">
        <f t="shared" si="46"/>
        <v xml:space="preserve"> </v>
      </c>
    </row>
    <row r="78" spans="18:39">
      <c r="T78" s="13" t="str">
        <f t="shared" si="49"/>
        <v/>
      </c>
      <c r="U78" s="94" t="str">
        <f t="shared" si="50"/>
        <v xml:space="preserve"> </v>
      </c>
      <c r="V78" s="19" t="str">
        <f t="shared" si="51"/>
        <v xml:space="preserve"> </v>
      </c>
      <c r="W78" s="13" t="str">
        <f t="shared" si="52"/>
        <v xml:space="preserve"> </v>
      </c>
      <c r="X78" s="13" t="str">
        <f t="shared" si="53"/>
        <v xml:space="preserve"> </v>
      </c>
      <c r="Y78" s="46" t="str">
        <f t="shared" si="43"/>
        <v xml:space="preserve"> </v>
      </c>
      <c r="Z78" s="46" t="str">
        <f t="shared" si="44"/>
        <v xml:space="preserve"> </v>
      </c>
      <c r="AA78" s="46" t="str">
        <f t="shared" si="45"/>
        <v xml:space="preserve"> </v>
      </c>
      <c r="AB78" s="46" t="str">
        <f t="shared" si="46"/>
        <v xml:space="preserve"> </v>
      </c>
    </row>
    <row r="79" spans="18:39">
      <c r="T79" s="13" t="str">
        <f t="shared" si="49"/>
        <v/>
      </c>
      <c r="U79" s="94" t="str">
        <f t="shared" si="50"/>
        <v xml:space="preserve"> </v>
      </c>
      <c r="V79" s="19" t="str">
        <f t="shared" si="51"/>
        <v xml:space="preserve"> </v>
      </c>
      <c r="W79" s="13" t="str">
        <f t="shared" si="52"/>
        <v xml:space="preserve"> </v>
      </c>
      <c r="X79" s="13" t="str">
        <f t="shared" si="53"/>
        <v xml:space="preserve"> </v>
      </c>
      <c r="Y79" s="46" t="str">
        <f t="shared" ref="Y79:Y87" si="54">IF(ISBLANK(Q79)," ",VLOOKUP(Q79,rzrutvj,9,FALSE))</f>
        <v xml:space="preserve"> </v>
      </c>
      <c r="Z79" s="46" t="str">
        <f t="shared" ref="Z79:Z85" si="55">IF(ISBLANK(Q79)," ",VLOOKUP(Q79,rzrutvj,10,FALSE))</f>
        <v xml:space="preserve"> </v>
      </c>
      <c r="AA79" s="46" t="str">
        <f t="shared" ref="AA79:AA85" si="56">IF(ISBLANK(Q79)," ",VLOOKUP(Q79,rzrutvj,11,FALSE))</f>
        <v xml:space="preserve"> </v>
      </c>
      <c r="AB79" s="46" t="str">
        <f t="shared" ref="AB79:AB85" si="57">IF(ISBLANK(Q79)," ",VLOOKUP(Q79,rzrutvj,12,FALSE))</f>
        <v xml:space="preserve"> </v>
      </c>
    </row>
    <row r="80" spans="18:39">
      <c r="T80" s="13" t="str">
        <f t="shared" si="49"/>
        <v/>
      </c>
      <c r="U80" s="94" t="str">
        <f t="shared" si="50"/>
        <v xml:space="preserve"> </v>
      </c>
      <c r="V80" s="19" t="str">
        <f t="shared" si="51"/>
        <v xml:space="preserve"> </v>
      </c>
      <c r="W80" s="13" t="str">
        <f t="shared" si="52"/>
        <v xml:space="preserve"> </v>
      </c>
      <c r="X80" s="13" t="str">
        <f t="shared" si="53"/>
        <v xml:space="preserve"> </v>
      </c>
      <c r="Y80" s="46" t="str">
        <f t="shared" si="54"/>
        <v xml:space="preserve"> </v>
      </c>
      <c r="Z80" s="46" t="str">
        <f t="shared" si="55"/>
        <v xml:space="preserve"> </v>
      </c>
      <c r="AA80" s="46" t="str">
        <f t="shared" si="56"/>
        <v xml:space="preserve"> </v>
      </c>
      <c r="AB80" s="46" t="str">
        <f t="shared" si="57"/>
        <v xml:space="preserve"> </v>
      </c>
    </row>
    <row r="81" spans="20:28">
      <c r="T81" s="13" t="str">
        <f t="shared" si="49"/>
        <v/>
      </c>
      <c r="U81" s="94" t="str">
        <f t="shared" si="50"/>
        <v xml:space="preserve"> </v>
      </c>
      <c r="V81" s="19" t="str">
        <f t="shared" si="51"/>
        <v xml:space="preserve"> </v>
      </c>
      <c r="W81" s="13" t="str">
        <f t="shared" si="52"/>
        <v xml:space="preserve"> </v>
      </c>
      <c r="X81" s="13" t="str">
        <f t="shared" si="53"/>
        <v xml:space="preserve"> </v>
      </c>
      <c r="Y81" s="46" t="str">
        <f t="shared" si="54"/>
        <v xml:space="preserve"> </v>
      </c>
      <c r="Z81" s="46" t="str">
        <f t="shared" si="55"/>
        <v xml:space="preserve"> </v>
      </c>
      <c r="AA81" s="46" t="str">
        <f t="shared" si="56"/>
        <v xml:space="preserve"> </v>
      </c>
      <c r="AB81" s="46" t="str">
        <f t="shared" si="57"/>
        <v xml:space="preserve"> </v>
      </c>
    </row>
    <row r="82" spans="20:28">
      <c r="T82" s="13" t="str">
        <f t="shared" si="49"/>
        <v/>
      </c>
      <c r="U82" s="94" t="str">
        <f t="shared" si="50"/>
        <v xml:space="preserve"> </v>
      </c>
      <c r="V82" s="19" t="str">
        <f t="shared" si="51"/>
        <v xml:space="preserve"> </v>
      </c>
      <c r="W82" s="13" t="str">
        <f t="shared" si="52"/>
        <v xml:space="preserve"> </v>
      </c>
      <c r="X82" s="13" t="str">
        <f t="shared" si="53"/>
        <v xml:space="preserve"> </v>
      </c>
      <c r="Y82" s="46" t="str">
        <f t="shared" si="54"/>
        <v xml:space="preserve"> </v>
      </c>
      <c r="Z82" s="46" t="str">
        <f t="shared" si="55"/>
        <v xml:space="preserve"> </v>
      </c>
      <c r="AA82" s="46" t="str">
        <f t="shared" si="56"/>
        <v xml:space="preserve"> </v>
      </c>
      <c r="AB82" s="46" t="str">
        <f t="shared" si="57"/>
        <v xml:space="preserve"> </v>
      </c>
    </row>
    <row r="83" spans="20:28">
      <c r="T83" s="13" t="str">
        <f t="shared" si="49"/>
        <v/>
      </c>
      <c r="U83" s="94" t="str">
        <f t="shared" si="50"/>
        <v xml:space="preserve"> </v>
      </c>
      <c r="V83" s="19" t="str">
        <f t="shared" si="51"/>
        <v xml:space="preserve"> </v>
      </c>
      <c r="W83" s="13" t="str">
        <f t="shared" si="52"/>
        <v xml:space="preserve"> </v>
      </c>
      <c r="X83" s="13" t="str">
        <f t="shared" si="53"/>
        <v xml:space="preserve"> </v>
      </c>
      <c r="Y83" s="46" t="str">
        <f t="shared" si="54"/>
        <v xml:space="preserve"> </v>
      </c>
      <c r="Z83" s="46" t="str">
        <f t="shared" si="55"/>
        <v xml:space="preserve"> </v>
      </c>
      <c r="AA83" s="46" t="str">
        <f t="shared" si="56"/>
        <v xml:space="preserve"> </v>
      </c>
      <c r="AB83" s="46" t="str">
        <f t="shared" si="57"/>
        <v xml:space="preserve"> </v>
      </c>
    </row>
    <row r="84" spans="20:28">
      <c r="T84" s="13" t="str">
        <f t="shared" si="49"/>
        <v/>
      </c>
      <c r="U84" s="94" t="str">
        <f t="shared" si="50"/>
        <v xml:space="preserve"> </v>
      </c>
      <c r="V84" s="19" t="str">
        <f t="shared" si="51"/>
        <v xml:space="preserve"> </v>
      </c>
      <c r="W84" s="13" t="str">
        <f t="shared" si="52"/>
        <v xml:space="preserve"> </v>
      </c>
      <c r="X84" s="13" t="str">
        <f t="shared" si="53"/>
        <v xml:space="preserve"> </v>
      </c>
      <c r="Y84" s="46" t="str">
        <f t="shared" si="54"/>
        <v xml:space="preserve"> </v>
      </c>
      <c r="Z84" s="46" t="str">
        <f t="shared" si="55"/>
        <v xml:space="preserve"> </v>
      </c>
      <c r="AA84" s="46" t="str">
        <f t="shared" si="56"/>
        <v xml:space="preserve"> </v>
      </c>
      <c r="AB84" s="46" t="str">
        <f t="shared" si="57"/>
        <v xml:space="preserve"> </v>
      </c>
    </row>
    <row r="85" spans="20:28">
      <c r="T85" s="13" t="str">
        <f t="shared" si="49"/>
        <v/>
      </c>
      <c r="U85" s="94" t="str">
        <f t="shared" si="50"/>
        <v xml:space="preserve"> </v>
      </c>
      <c r="V85" s="19" t="str">
        <f t="shared" si="51"/>
        <v xml:space="preserve"> </v>
      </c>
      <c r="W85" s="13" t="str">
        <f t="shared" si="52"/>
        <v xml:space="preserve"> </v>
      </c>
      <c r="X85" s="13" t="str">
        <f t="shared" si="53"/>
        <v xml:space="preserve"> </v>
      </c>
      <c r="Y85" s="46" t="str">
        <f t="shared" si="54"/>
        <v xml:space="preserve"> </v>
      </c>
      <c r="Z85" s="46" t="str">
        <f t="shared" si="55"/>
        <v xml:space="preserve"> </v>
      </c>
      <c r="AA85" s="46" t="str">
        <f t="shared" si="56"/>
        <v xml:space="preserve"> </v>
      </c>
      <c r="AB85" s="46" t="str">
        <f t="shared" si="57"/>
        <v xml:space="preserve"> </v>
      </c>
    </row>
    <row r="86" spans="20:28">
      <c r="T86" s="13" t="str">
        <f t="shared" si="49"/>
        <v/>
      </c>
      <c r="U86" s="94" t="str">
        <f t="shared" si="50"/>
        <v xml:space="preserve"> </v>
      </c>
      <c r="V86" s="19" t="str">
        <f t="shared" si="51"/>
        <v xml:space="preserve"> </v>
      </c>
      <c r="W86" s="13" t="str">
        <f t="shared" si="52"/>
        <v xml:space="preserve"> </v>
      </c>
      <c r="X86" s="13" t="str">
        <f t="shared" si="53"/>
        <v xml:space="preserve"> </v>
      </c>
      <c r="Y86" s="46" t="str">
        <f t="shared" si="54"/>
        <v xml:space="preserve"> </v>
      </c>
    </row>
    <row r="87" spans="20:28">
      <c r="T87" s="13" t="str">
        <f t="shared" si="49"/>
        <v/>
      </c>
      <c r="U87" s="94" t="str">
        <f t="shared" si="50"/>
        <v xml:space="preserve"> </v>
      </c>
      <c r="V87" s="19" t="str">
        <f t="shared" si="51"/>
        <v xml:space="preserve"> </v>
      </c>
      <c r="W87" s="13" t="str">
        <f t="shared" si="52"/>
        <v xml:space="preserve"> </v>
      </c>
      <c r="X87" s="13" t="str">
        <f t="shared" si="53"/>
        <v xml:space="preserve"> </v>
      </c>
      <c r="Y87" s="46" t="str">
        <f t="shared" si="54"/>
        <v xml:space="preserve"> </v>
      </c>
    </row>
    <row r="88" spans="20:28">
      <c r="T88" s="13" t="str">
        <f t="shared" si="49"/>
        <v/>
      </c>
      <c r="U88" s="94" t="str">
        <f t="shared" si="50"/>
        <v xml:space="preserve"> </v>
      </c>
      <c r="V88" s="19" t="str">
        <f t="shared" si="51"/>
        <v xml:space="preserve"> </v>
      </c>
      <c r="W88" s="13" t="str">
        <f t="shared" si="52"/>
        <v xml:space="preserve"> </v>
      </c>
      <c r="X88" s="13" t="str">
        <f t="shared" si="53"/>
        <v xml:space="preserve"> </v>
      </c>
    </row>
  </sheetData>
  <mergeCells count="8">
    <mergeCell ref="Z5:AE5"/>
    <mergeCell ref="W4:X4"/>
    <mergeCell ref="A2:D2"/>
    <mergeCell ref="Q2:T2"/>
    <mergeCell ref="E39:F39"/>
    <mergeCell ref="A36:D36"/>
    <mergeCell ref="E5:F5"/>
    <mergeCell ref="V5:X5"/>
  </mergeCells>
  <phoneticPr fontId="13" type="noConversion"/>
  <pageMargins left="1" right="1" top="0.57361111111111107" bottom="0.57361111111111107" header="0" footer="0"/>
  <headerFooter alignWithMargins="0">
    <oddHeader>&amp;L&amp;C&amp;R</oddHeader>
    <oddFooter>&amp;L&amp;C&amp;R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H28"/>
  <sheetViews>
    <sheetView zoomScaleNormal="100" zoomScaleSheetLayoutView="1" workbookViewId="0">
      <selection activeCell="O16" sqref="O16"/>
    </sheetView>
  </sheetViews>
  <sheetFormatPr defaultColWidth="11.42578125" defaultRowHeight="15"/>
  <cols>
    <col min="1" max="1" width="6.42578125" style="148" customWidth="1"/>
    <col min="2" max="2" width="12.7109375" style="148" customWidth="1"/>
    <col min="3" max="3" width="16" style="148" customWidth="1"/>
    <col min="4" max="4" width="13.140625" style="150" customWidth="1"/>
    <col min="5" max="5" width="16.5703125" style="149" customWidth="1"/>
    <col min="6" max="6" width="7.7109375" style="150" hidden="1" customWidth="1"/>
    <col min="7" max="7" width="8.140625" style="150" hidden="1" customWidth="1"/>
    <col min="8" max="8" width="8.28515625" style="150" hidden="1" customWidth="1"/>
    <col min="9" max="9" width="9.85546875" style="150" customWidth="1"/>
    <col min="10" max="10" width="10" style="148" customWidth="1"/>
    <col min="11" max="216" width="11.42578125" style="150" customWidth="1"/>
    <col min="217" max="16384" width="11.42578125" style="152"/>
  </cols>
  <sheetData>
    <row r="1" spans="1:216" ht="18.75" customHeight="1">
      <c r="D1" s="149"/>
      <c r="F1" s="149"/>
      <c r="G1" s="148"/>
      <c r="H1" s="148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</row>
    <row r="2" spans="1:216" s="157" customFormat="1" ht="18.75" customHeight="1">
      <c r="A2" s="153"/>
      <c r="B2" s="154" t="s">
        <v>610</v>
      </c>
      <c r="C2" s="154"/>
      <c r="D2" s="153"/>
      <c r="E2" s="155"/>
      <c r="F2" s="153"/>
      <c r="G2" s="155"/>
      <c r="H2" s="153"/>
      <c r="I2" s="156"/>
      <c r="J2" s="153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6"/>
      <c r="FP2" s="156"/>
      <c r="FQ2" s="156"/>
      <c r="FR2" s="156"/>
      <c r="FS2" s="156"/>
      <c r="FT2" s="156"/>
      <c r="FU2" s="156"/>
      <c r="FV2" s="156"/>
      <c r="FW2" s="156"/>
      <c r="FX2" s="156"/>
      <c r="FY2" s="156"/>
      <c r="FZ2" s="156"/>
      <c r="GA2" s="156"/>
      <c r="GB2" s="156"/>
      <c r="GC2" s="156"/>
      <c r="GD2" s="156"/>
      <c r="GE2" s="156"/>
      <c r="GF2" s="156"/>
      <c r="GG2" s="156"/>
      <c r="GH2" s="156"/>
      <c r="GI2" s="156"/>
      <c r="GJ2" s="156"/>
      <c r="GK2" s="156"/>
      <c r="GL2" s="156"/>
      <c r="GM2" s="156"/>
      <c r="GN2" s="156"/>
    </row>
    <row r="3" spans="1:216" s="157" customFormat="1" ht="18.75" customHeight="1">
      <c r="A3" s="153"/>
      <c r="B3" s="154"/>
      <c r="C3" s="154"/>
      <c r="D3" s="153"/>
      <c r="E3" s="335"/>
      <c r="F3" s="153"/>
      <c r="G3" s="155"/>
      <c r="H3" s="153"/>
      <c r="I3" s="156"/>
      <c r="J3" s="153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156"/>
      <c r="FE3" s="156"/>
      <c r="FF3" s="156"/>
      <c r="FG3" s="156"/>
      <c r="FH3" s="156"/>
      <c r="FI3" s="156"/>
      <c r="FJ3" s="156"/>
      <c r="FK3" s="156"/>
      <c r="FL3" s="156"/>
      <c r="FM3" s="156"/>
      <c r="FN3" s="156"/>
      <c r="FO3" s="156"/>
      <c r="FP3" s="156"/>
      <c r="FQ3" s="156"/>
      <c r="FR3" s="156"/>
      <c r="FS3" s="156"/>
      <c r="FT3" s="156"/>
      <c r="FU3" s="156"/>
      <c r="FV3" s="156"/>
      <c r="FW3" s="156"/>
      <c r="FX3" s="156"/>
      <c r="FY3" s="156"/>
      <c r="FZ3" s="156"/>
      <c r="GA3" s="156"/>
      <c r="GB3" s="156"/>
      <c r="GC3" s="156"/>
      <c r="GD3" s="156"/>
      <c r="GE3" s="156"/>
      <c r="GF3" s="156"/>
      <c r="GG3" s="156"/>
      <c r="GH3" s="156"/>
      <c r="GI3" s="156"/>
      <c r="GJ3" s="156"/>
      <c r="GK3" s="156"/>
      <c r="GL3" s="156"/>
      <c r="GM3" s="156"/>
      <c r="GN3" s="156"/>
    </row>
    <row r="4" spans="1:216" s="157" customFormat="1" ht="18.75" customHeight="1">
      <c r="A4" s="153"/>
      <c r="B4" s="154"/>
      <c r="C4" s="154"/>
      <c r="D4" s="153"/>
      <c r="E4" s="154"/>
      <c r="F4" s="153"/>
      <c r="G4" s="155"/>
      <c r="H4" s="153"/>
      <c r="I4" s="156"/>
      <c r="J4" s="153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</row>
    <row r="5" spans="1:216" s="157" customFormat="1" ht="15.75">
      <c r="A5" s="153"/>
      <c r="B5" s="349" t="s">
        <v>609</v>
      </c>
      <c r="C5" s="349"/>
      <c r="D5" s="349"/>
      <c r="E5" s="349"/>
      <c r="F5" s="158" t="s">
        <v>3</v>
      </c>
      <c r="G5" s="156"/>
      <c r="H5" s="153"/>
      <c r="I5" s="158" t="s">
        <v>3</v>
      </c>
      <c r="J5" s="153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  <c r="EF5" s="156"/>
      <c r="EG5" s="156"/>
      <c r="EH5" s="156"/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6"/>
      <c r="EW5" s="156"/>
      <c r="EX5" s="156"/>
      <c r="EY5" s="156"/>
      <c r="EZ5" s="156"/>
      <c r="FA5" s="156"/>
      <c r="FB5" s="156"/>
      <c r="FC5" s="156"/>
      <c r="FD5" s="156"/>
      <c r="FE5" s="156"/>
      <c r="FF5" s="156"/>
      <c r="FG5" s="156"/>
      <c r="FH5" s="156"/>
      <c r="FI5" s="156"/>
      <c r="FJ5" s="156"/>
      <c r="FK5" s="156"/>
      <c r="FL5" s="156"/>
      <c r="FM5" s="156"/>
      <c r="FN5" s="156"/>
      <c r="FO5" s="156"/>
      <c r="FP5" s="156"/>
      <c r="FQ5" s="156"/>
      <c r="FR5" s="156"/>
      <c r="FS5" s="156"/>
      <c r="FT5" s="156"/>
      <c r="FU5" s="156"/>
      <c r="FV5" s="156"/>
      <c r="FW5" s="156"/>
      <c r="FX5" s="156"/>
      <c r="FY5" s="156"/>
      <c r="FZ5" s="156"/>
      <c r="GA5" s="156"/>
      <c r="GB5" s="156"/>
      <c r="GC5" s="156"/>
      <c r="GD5" s="156"/>
      <c r="GE5" s="156"/>
      <c r="GF5" s="156"/>
      <c r="GG5" s="156"/>
      <c r="GH5" s="156"/>
      <c r="GI5" s="156"/>
      <c r="GJ5" s="156"/>
      <c r="GK5" s="156"/>
      <c r="GL5" s="156"/>
      <c r="GM5" s="156"/>
      <c r="GN5" s="156"/>
    </row>
    <row r="6" spans="1:216" ht="15.75">
      <c r="B6" s="348"/>
      <c r="C6" s="348"/>
      <c r="D6" s="348"/>
      <c r="E6" s="151"/>
      <c r="G6" s="148"/>
      <c r="H6" s="148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</row>
    <row r="7" spans="1:216" s="157" customFormat="1" ht="18.75" customHeight="1">
      <c r="A7" s="153"/>
      <c r="B7" s="154" t="s">
        <v>724</v>
      </c>
      <c r="C7" s="154"/>
      <c r="D7" s="161"/>
      <c r="E7" s="155"/>
      <c r="F7" s="162"/>
      <c r="G7" s="162"/>
      <c r="H7" s="162"/>
      <c r="I7" s="162"/>
      <c r="J7" s="153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156"/>
      <c r="CU7" s="156"/>
      <c r="CV7" s="156"/>
      <c r="CW7" s="156"/>
      <c r="CX7" s="156"/>
      <c r="CY7" s="156"/>
      <c r="CZ7" s="156"/>
      <c r="DA7" s="156"/>
      <c r="DB7" s="156"/>
      <c r="DC7" s="156"/>
      <c r="DD7" s="156"/>
      <c r="DE7" s="156"/>
      <c r="DF7" s="156"/>
      <c r="DG7" s="156"/>
      <c r="DH7" s="156"/>
      <c r="DI7" s="156"/>
      <c r="DJ7" s="156"/>
      <c r="DK7" s="156"/>
      <c r="DL7" s="156"/>
      <c r="DM7" s="156"/>
      <c r="DN7" s="156"/>
      <c r="DO7" s="156"/>
      <c r="DP7" s="156"/>
      <c r="DQ7" s="156"/>
      <c r="DR7" s="156"/>
      <c r="DS7" s="156"/>
      <c r="DT7" s="156"/>
      <c r="DU7" s="156"/>
      <c r="DV7" s="156"/>
      <c r="DW7" s="156"/>
      <c r="DX7" s="156"/>
      <c r="DY7" s="156"/>
      <c r="DZ7" s="156"/>
      <c r="EA7" s="156"/>
      <c r="EB7" s="156"/>
      <c r="EC7" s="156"/>
      <c r="ED7" s="156"/>
      <c r="EE7" s="156"/>
      <c r="EF7" s="156"/>
      <c r="EG7" s="156"/>
      <c r="EH7" s="156"/>
      <c r="EI7" s="156"/>
      <c r="EJ7" s="156"/>
      <c r="EK7" s="156"/>
      <c r="EL7" s="156"/>
      <c r="EM7" s="156"/>
      <c r="EN7" s="156"/>
      <c r="EO7" s="156"/>
      <c r="EP7" s="156"/>
      <c r="EQ7" s="156"/>
      <c r="ER7" s="156"/>
      <c r="ES7" s="156"/>
      <c r="ET7" s="156"/>
      <c r="EU7" s="156"/>
      <c r="EV7" s="156"/>
      <c r="EW7" s="156"/>
      <c r="EX7" s="156"/>
      <c r="EY7" s="156"/>
      <c r="EZ7" s="156"/>
      <c r="FA7" s="156"/>
      <c r="FB7" s="156"/>
      <c r="FC7" s="156"/>
      <c r="FD7" s="156"/>
      <c r="FE7" s="156"/>
      <c r="FF7" s="156"/>
      <c r="FG7" s="156"/>
      <c r="FH7" s="156"/>
      <c r="FI7" s="156"/>
      <c r="FJ7" s="156"/>
      <c r="FK7" s="156"/>
      <c r="FL7" s="156"/>
      <c r="FM7" s="156"/>
      <c r="FN7" s="156"/>
      <c r="FO7" s="156"/>
      <c r="FP7" s="156"/>
      <c r="FQ7" s="156"/>
      <c r="FR7" s="156"/>
      <c r="FS7" s="156"/>
      <c r="FT7" s="156"/>
      <c r="FU7" s="156"/>
      <c r="FV7" s="156"/>
    </row>
    <row r="8" spans="1:216" s="157" customFormat="1" ht="15.75" customHeight="1">
      <c r="A8" s="153"/>
      <c r="B8" s="156"/>
      <c r="C8" s="156"/>
      <c r="D8" s="161"/>
      <c r="E8" s="155"/>
      <c r="F8" s="345" t="s">
        <v>124</v>
      </c>
      <c r="G8" s="346"/>
      <c r="H8" s="347"/>
      <c r="I8" s="162"/>
      <c r="J8" s="153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  <c r="CX8" s="156"/>
      <c r="CY8" s="156"/>
      <c r="CZ8" s="156"/>
      <c r="DA8" s="156"/>
      <c r="DB8" s="156"/>
      <c r="DC8" s="156"/>
      <c r="DD8" s="156"/>
      <c r="DE8" s="156"/>
      <c r="DF8" s="156"/>
      <c r="DG8" s="156"/>
      <c r="DH8" s="156"/>
      <c r="DI8" s="156"/>
      <c r="DJ8" s="156"/>
      <c r="DK8" s="156"/>
      <c r="DL8" s="156"/>
      <c r="DM8" s="156"/>
      <c r="DN8" s="156"/>
      <c r="DO8" s="156"/>
      <c r="DP8" s="156"/>
      <c r="DQ8" s="156"/>
      <c r="DR8" s="156"/>
      <c r="DS8" s="156"/>
      <c r="DT8" s="156"/>
      <c r="DU8" s="156"/>
      <c r="DV8" s="156"/>
      <c r="DW8" s="156"/>
      <c r="DX8" s="156"/>
      <c r="DY8" s="156"/>
      <c r="DZ8" s="156"/>
      <c r="EA8" s="156"/>
      <c r="EB8" s="156"/>
      <c r="EC8" s="156"/>
      <c r="ED8" s="156"/>
      <c r="EE8" s="156"/>
      <c r="EF8" s="156"/>
      <c r="EG8" s="156"/>
      <c r="EH8" s="156"/>
      <c r="EI8" s="156"/>
      <c r="EJ8" s="156"/>
      <c r="EK8" s="156"/>
      <c r="EL8" s="156"/>
      <c r="EM8" s="156"/>
      <c r="EN8" s="156"/>
      <c r="EO8" s="156"/>
      <c r="EP8" s="156"/>
      <c r="EQ8" s="156"/>
      <c r="ER8" s="156"/>
      <c r="ES8" s="156"/>
      <c r="ET8" s="156"/>
      <c r="EU8" s="156"/>
      <c r="EV8" s="156"/>
      <c r="EW8" s="156"/>
      <c r="EX8" s="156"/>
      <c r="EY8" s="156"/>
      <c r="EZ8" s="156"/>
      <c r="FA8" s="156"/>
      <c r="FB8" s="156"/>
      <c r="FC8" s="156"/>
      <c r="FD8" s="156"/>
      <c r="FE8" s="156"/>
      <c r="FF8" s="156"/>
      <c r="FG8" s="156"/>
      <c r="FH8" s="156"/>
      <c r="FI8" s="156"/>
      <c r="FJ8" s="156"/>
      <c r="FK8" s="156"/>
      <c r="FL8" s="156"/>
      <c r="FM8" s="156"/>
      <c r="FN8" s="156"/>
      <c r="FO8" s="156"/>
      <c r="FP8" s="156"/>
      <c r="FQ8" s="156"/>
      <c r="FR8" s="156"/>
      <c r="FS8" s="156"/>
      <c r="FT8" s="156"/>
      <c r="FU8" s="156"/>
      <c r="FV8" s="156"/>
    </row>
    <row r="9" spans="1:216" s="157" customFormat="1" ht="15.75" customHeight="1" thickBot="1">
      <c r="A9" s="295" t="s">
        <v>274</v>
      </c>
      <c r="B9" s="205" t="s">
        <v>568</v>
      </c>
      <c r="C9" s="205" t="s">
        <v>569</v>
      </c>
      <c r="D9" s="168" t="s">
        <v>114</v>
      </c>
      <c r="E9" s="203" t="s">
        <v>565</v>
      </c>
      <c r="F9" s="169" t="s">
        <v>0</v>
      </c>
      <c r="G9" s="169" t="s">
        <v>1</v>
      </c>
      <c r="H9" s="169" t="s">
        <v>2</v>
      </c>
      <c r="I9" s="168" t="s">
        <v>281</v>
      </c>
      <c r="J9" s="168" t="s">
        <v>113</v>
      </c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6"/>
      <c r="DT9" s="156"/>
      <c r="DU9" s="156"/>
      <c r="DV9" s="156"/>
      <c r="DW9" s="156"/>
      <c r="DX9" s="156"/>
      <c r="DY9" s="156"/>
      <c r="DZ9" s="156"/>
      <c r="EA9" s="156"/>
      <c r="EB9" s="156"/>
      <c r="EC9" s="156"/>
      <c r="ED9" s="156"/>
      <c r="EE9" s="156"/>
      <c r="EF9" s="156"/>
      <c r="EG9" s="156"/>
      <c r="EH9" s="156"/>
      <c r="EI9" s="156"/>
      <c r="EJ9" s="156"/>
      <c r="EK9" s="156"/>
      <c r="EL9" s="156"/>
      <c r="EM9" s="156"/>
      <c r="EN9" s="156"/>
      <c r="EO9" s="156"/>
      <c r="EP9" s="156"/>
      <c r="EQ9" s="156"/>
      <c r="ER9" s="156"/>
      <c r="ES9" s="156"/>
      <c r="ET9" s="156"/>
      <c r="EU9" s="156"/>
      <c r="EV9" s="156"/>
      <c r="EW9" s="156"/>
      <c r="EX9" s="156"/>
      <c r="EY9" s="156"/>
      <c r="EZ9" s="156"/>
      <c r="FA9" s="156"/>
      <c r="FB9" s="156"/>
      <c r="FC9" s="156"/>
      <c r="FD9" s="156"/>
      <c r="FE9" s="156"/>
      <c r="FF9" s="156"/>
      <c r="FG9" s="156"/>
      <c r="FH9" s="156"/>
      <c r="FI9" s="156"/>
      <c r="FJ9" s="156"/>
      <c r="FK9" s="156"/>
      <c r="FL9" s="156"/>
      <c r="FM9" s="156"/>
      <c r="FN9" s="156"/>
      <c r="FO9" s="156"/>
      <c r="FP9" s="156"/>
      <c r="FQ9" s="156"/>
      <c r="FR9" s="156"/>
      <c r="FS9" s="156"/>
      <c r="FT9" s="156"/>
      <c r="FU9" s="156"/>
      <c r="FV9" s="156"/>
    </row>
    <row r="10" spans="1:216" s="157" customFormat="1" ht="16.149999999999999" customHeight="1" thickTop="1">
      <c r="A10" s="160">
        <v>1</v>
      </c>
      <c r="B10" s="195" t="s">
        <v>820</v>
      </c>
      <c r="C10" s="182" t="s">
        <v>821</v>
      </c>
      <c r="D10" s="208">
        <v>41518</v>
      </c>
      <c r="E10" s="336" t="s">
        <v>602</v>
      </c>
      <c r="F10" s="164"/>
      <c r="G10" s="163"/>
      <c r="H10" s="163"/>
      <c r="I10" s="173" t="s">
        <v>745</v>
      </c>
      <c r="J10" s="160">
        <v>1</v>
      </c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6"/>
      <c r="DS10" s="156"/>
      <c r="DT10" s="156"/>
      <c r="DU10" s="156"/>
      <c r="DV10" s="156"/>
      <c r="DW10" s="156"/>
      <c r="DX10" s="156"/>
      <c r="DY10" s="156"/>
      <c r="DZ10" s="156"/>
      <c r="EA10" s="156"/>
      <c r="EB10" s="156"/>
      <c r="EC10" s="156"/>
      <c r="ED10" s="156"/>
      <c r="EE10" s="156"/>
      <c r="EF10" s="156"/>
      <c r="EG10" s="156"/>
      <c r="EH10" s="156"/>
      <c r="EI10" s="156"/>
      <c r="EJ10" s="156"/>
      <c r="EK10" s="156"/>
      <c r="EL10" s="156"/>
      <c r="EM10" s="156"/>
      <c r="EN10" s="156"/>
      <c r="EO10" s="156"/>
      <c r="EP10" s="156"/>
      <c r="EQ10" s="156"/>
      <c r="ER10" s="156"/>
      <c r="ES10" s="156"/>
      <c r="ET10" s="156"/>
      <c r="EU10" s="156"/>
      <c r="EV10" s="156"/>
      <c r="EW10" s="156"/>
      <c r="EX10" s="156"/>
      <c r="EY10" s="156"/>
      <c r="EZ10" s="156"/>
      <c r="FA10" s="156"/>
      <c r="FB10" s="156"/>
      <c r="FC10" s="156"/>
      <c r="FD10" s="156"/>
      <c r="FE10" s="156"/>
      <c r="FF10" s="156"/>
      <c r="FG10" s="156"/>
      <c r="FH10" s="156"/>
      <c r="FI10" s="156"/>
      <c r="FJ10" s="156"/>
      <c r="FK10" s="156"/>
      <c r="FL10" s="156"/>
      <c r="FM10" s="156"/>
      <c r="FN10" s="156"/>
      <c r="FO10" s="156"/>
      <c r="FP10" s="156"/>
      <c r="FQ10" s="156"/>
      <c r="FR10" s="156"/>
      <c r="FS10" s="156"/>
      <c r="FT10" s="156"/>
      <c r="FU10" s="156"/>
      <c r="FV10" s="156"/>
    </row>
    <row r="11" spans="1:216" s="157" customFormat="1" ht="16.149999999999999" customHeight="1">
      <c r="A11" s="160">
        <v>2</v>
      </c>
      <c r="B11" s="188" t="s">
        <v>696</v>
      </c>
      <c r="C11" s="189" t="s">
        <v>697</v>
      </c>
      <c r="D11" s="190" t="s">
        <v>698</v>
      </c>
      <c r="E11" s="337" t="s">
        <v>589</v>
      </c>
      <c r="F11" s="164"/>
      <c r="G11" s="171"/>
      <c r="H11" s="164"/>
      <c r="I11" s="172" t="s">
        <v>807</v>
      </c>
      <c r="J11" s="160">
        <v>2</v>
      </c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  <c r="DE11" s="156"/>
      <c r="DF11" s="156"/>
      <c r="DG11" s="156"/>
      <c r="DH11" s="156"/>
      <c r="DI11" s="156"/>
      <c r="DJ11" s="156"/>
      <c r="DK11" s="156"/>
      <c r="DL11" s="156"/>
      <c r="DM11" s="156"/>
      <c r="DN11" s="156"/>
      <c r="DO11" s="156"/>
      <c r="DP11" s="156"/>
      <c r="DQ11" s="156"/>
      <c r="DR11" s="156"/>
      <c r="DS11" s="156"/>
      <c r="DT11" s="156"/>
      <c r="DU11" s="156"/>
      <c r="DV11" s="156"/>
      <c r="DW11" s="156"/>
      <c r="DX11" s="156"/>
      <c r="DY11" s="156"/>
      <c r="DZ11" s="156"/>
      <c r="EA11" s="156"/>
      <c r="EB11" s="156"/>
      <c r="EC11" s="156"/>
      <c r="ED11" s="156"/>
      <c r="EE11" s="156"/>
      <c r="EF11" s="156"/>
      <c r="EG11" s="156"/>
      <c r="EH11" s="156"/>
      <c r="EI11" s="156"/>
      <c r="EJ11" s="156"/>
      <c r="EK11" s="156"/>
      <c r="EL11" s="156"/>
      <c r="EM11" s="156"/>
      <c r="EN11" s="156"/>
      <c r="EO11" s="156"/>
      <c r="EP11" s="156"/>
      <c r="EQ11" s="156"/>
      <c r="ER11" s="156"/>
      <c r="ES11" s="156"/>
      <c r="ET11" s="156"/>
      <c r="EU11" s="156"/>
      <c r="EV11" s="156"/>
      <c r="EW11" s="156"/>
      <c r="EX11" s="156"/>
      <c r="EY11" s="156"/>
      <c r="EZ11" s="156"/>
      <c r="FA11" s="156"/>
      <c r="FB11" s="156"/>
      <c r="FC11" s="156"/>
      <c r="FD11" s="156"/>
      <c r="FE11" s="156"/>
      <c r="FF11" s="156"/>
      <c r="FG11" s="156"/>
      <c r="FH11" s="156"/>
      <c r="FI11" s="156"/>
      <c r="FJ11" s="156"/>
      <c r="FK11" s="156"/>
      <c r="FL11" s="156"/>
      <c r="FM11" s="156"/>
      <c r="FN11" s="156"/>
      <c r="FO11" s="156"/>
      <c r="FP11" s="156"/>
      <c r="FQ11" s="156"/>
      <c r="FR11" s="156"/>
      <c r="FS11" s="156"/>
      <c r="FT11" s="156"/>
      <c r="FU11" s="156"/>
      <c r="FV11" s="156"/>
    </row>
    <row r="12" spans="1:216" s="157" customFormat="1" ht="16.149999999999999" customHeight="1">
      <c r="A12" s="160">
        <v>3</v>
      </c>
      <c r="B12" s="187" t="s">
        <v>691</v>
      </c>
      <c r="C12" s="184" t="s">
        <v>692</v>
      </c>
      <c r="D12" s="185">
        <v>41441</v>
      </c>
      <c r="E12" s="322" t="s">
        <v>579</v>
      </c>
      <c r="F12" s="170"/>
      <c r="G12" s="171"/>
      <c r="H12" s="164"/>
      <c r="I12" s="172" t="s">
        <v>805</v>
      </c>
      <c r="J12" s="160">
        <v>3</v>
      </c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6"/>
      <c r="CW12" s="156"/>
      <c r="CX12" s="156"/>
      <c r="CY12" s="156"/>
      <c r="CZ12" s="156"/>
      <c r="DA12" s="156"/>
      <c r="DB12" s="156"/>
      <c r="DC12" s="156"/>
      <c r="DD12" s="156"/>
      <c r="DE12" s="156"/>
      <c r="DF12" s="156"/>
      <c r="DG12" s="156"/>
      <c r="DH12" s="156"/>
      <c r="DI12" s="156"/>
      <c r="DJ12" s="156"/>
      <c r="DK12" s="156"/>
      <c r="DL12" s="156"/>
      <c r="DM12" s="156"/>
      <c r="DN12" s="156"/>
      <c r="DO12" s="156"/>
      <c r="DP12" s="156"/>
      <c r="DQ12" s="156"/>
      <c r="DR12" s="156"/>
      <c r="DS12" s="156"/>
      <c r="DT12" s="156"/>
      <c r="DU12" s="156"/>
      <c r="DV12" s="156"/>
      <c r="DW12" s="156"/>
      <c r="DX12" s="156"/>
      <c r="DY12" s="156"/>
      <c r="DZ12" s="156"/>
      <c r="EA12" s="156"/>
      <c r="EB12" s="156"/>
      <c r="EC12" s="156"/>
      <c r="ED12" s="156"/>
      <c r="EE12" s="156"/>
      <c r="EF12" s="156"/>
      <c r="EG12" s="156"/>
      <c r="EH12" s="156"/>
      <c r="EI12" s="156"/>
      <c r="EJ12" s="156"/>
      <c r="EK12" s="156"/>
      <c r="EL12" s="156"/>
      <c r="EM12" s="156"/>
      <c r="EN12" s="156"/>
      <c r="EO12" s="156"/>
      <c r="EP12" s="156"/>
      <c r="EQ12" s="156"/>
      <c r="ER12" s="156"/>
      <c r="ES12" s="156"/>
      <c r="ET12" s="156"/>
      <c r="EU12" s="156"/>
      <c r="EV12" s="156"/>
      <c r="EW12" s="156"/>
      <c r="EX12" s="156"/>
      <c r="EY12" s="156"/>
      <c r="EZ12" s="156"/>
      <c r="FA12" s="156"/>
      <c r="FB12" s="156"/>
      <c r="FC12" s="156"/>
      <c r="FD12" s="156"/>
      <c r="FE12" s="156"/>
      <c r="FF12" s="156"/>
      <c r="FG12" s="156"/>
      <c r="FH12" s="156"/>
      <c r="FI12" s="156"/>
      <c r="FJ12" s="156"/>
      <c r="FK12" s="156"/>
      <c r="FL12" s="156"/>
      <c r="FM12" s="156"/>
      <c r="FN12" s="156"/>
      <c r="FO12" s="156"/>
      <c r="FP12" s="156"/>
      <c r="FQ12" s="156"/>
      <c r="FR12" s="156"/>
      <c r="FS12" s="156"/>
      <c r="FT12" s="156"/>
      <c r="FU12" s="156"/>
      <c r="FV12" s="156"/>
    </row>
    <row r="13" spans="1:216" s="157" customFormat="1" ht="16.149999999999999" customHeight="1">
      <c r="A13" s="160">
        <v>4</v>
      </c>
      <c r="B13" s="195" t="s">
        <v>718</v>
      </c>
      <c r="C13" s="182" t="s">
        <v>719</v>
      </c>
      <c r="D13" s="208">
        <v>41837</v>
      </c>
      <c r="E13" s="336" t="s">
        <v>652</v>
      </c>
      <c r="F13" s="165"/>
      <c r="G13" s="163"/>
      <c r="H13" s="163"/>
      <c r="I13" s="179" t="s">
        <v>819</v>
      </c>
      <c r="J13" s="160">
        <v>4</v>
      </c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  <c r="CX13" s="156"/>
      <c r="CY13" s="156"/>
      <c r="CZ13" s="156"/>
      <c r="DA13" s="156"/>
      <c r="DB13" s="156"/>
      <c r="DC13" s="156"/>
      <c r="DD13" s="156"/>
      <c r="DE13" s="156"/>
      <c r="DF13" s="156"/>
      <c r="DG13" s="156"/>
      <c r="DH13" s="156"/>
      <c r="DI13" s="156"/>
      <c r="DJ13" s="156"/>
      <c r="DK13" s="156"/>
      <c r="DL13" s="156"/>
      <c r="DM13" s="156"/>
      <c r="DN13" s="156"/>
      <c r="DO13" s="156"/>
      <c r="DP13" s="156"/>
      <c r="DQ13" s="156"/>
      <c r="DR13" s="156"/>
      <c r="DS13" s="156"/>
      <c r="DT13" s="156"/>
      <c r="DU13" s="156"/>
      <c r="DV13" s="156"/>
      <c r="DW13" s="156"/>
      <c r="DX13" s="156"/>
      <c r="DY13" s="156"/>
      <c r="DZ13" s="156"/>
      <c r="EA13" s="156"/>
      <c r="EB13" s="156"/>
      <c r="EC13" s="156"/>
      <c r="ED13" s="156"/>
      <c r="EE13" s="156"/>
      <c r="EF13" s="156"/>
      <c r="EG13" s="156"/>
      <c r="EH13" s="156"/>
      <c r="EI13" s="156"/>
      <c r="EJ13" s="156"/>
      <c r="EK13" s="156"/>
      <c r="EL13" s="156"/>
      <c r="EM13" s="156"/>
      <c r="EN13" s="156"/>
      <c r="EO13" s="156"/>
      <c r="EP13" s="156"/>
      <c r="EQ13" s="156"/>
      <c r="ER13" s="156"/>
      <c r="ES13" s="156"/>
      <c r="ET13" s="156"/>
      <c r="EU13" s="156"/>
      <c r="EV13" s="156"/>
      <c r="EW13" s="156"/>
      <c r="EX13" s="156"/>
      <c r="EY13" s="156"/>
      <c r="EZ13" s="156"/>
      <c r="FA13" s="156"/>
      <c r="FB13" s="156"/>
      <c r="FC13" s="156"/>
      <c r="FD13" s="156"/>
      <c r="FE13" s="156"/>
      <c r="FF13" s="156"/>
      <c r="FG13" s="156"/>
      <c r="FH13" s="156"/>
      <c r="FI13" s="156"/>
      <c r="FJ13" s="156"/>
      <c r="FK13" s="156"/>
      <c r="FL13" s="156"/>
      <c r="FM13" s="156"/>
      <c r="FN13" s="156"/>
      <c r="FO13" s="156"/>
      <c r="FP13" s="156"/>
      <c r="FQ13" s="156"/>
      <c r="FR13" s="156"/>
      <c r="FS13" s="156"/>
      <c r="FT13" s="156"/>
      <c r="FU13" s="156"/>
      <c r="FV13" s="156"/>
    </row>
    <row r="14" spans="1:216" s="157" customFormat="1" ht="16.149999999999999" customHeight="1">
      <c r="A14" s="160">
        <v>5</v>
      </c>
      <c r="B14" s="195" t="s">
        <v>447</v>
      </c>
      <c r="C14" s="182" t="s">
        <v>822</v>
      </c>
      <c r="D14" s="208">
        <v>41769</v>
      </c>
      <c r="E14" s="336" t="s">
        <v>823</v>
      </c>
      <c r="F14" s="164"/>
      <c r="G14" s="178"/>
      <c r="H14" s="163"/>
      <c r="I14" s="179" t="s">
        <v>824</v>
      </c>
      <c r="J14" s="160">
        <v>5</v>
      </c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  <c r="CX14" s="156"/>
      <c r="CY14" s="156"/>
      <c r="CZ14" s="156"/>
      <c r="DA14" s="156"/>
      <c r="DB14" s="156"/>
      <c r="DC14" s="156"/>
      <c r="DD14" s="156"/>
      <c r="DE14" s="156"/>
      <c r="DF14" s="156"/>
      <c r="DG14" s="156"/>
      <c r="DH14" s="156"/>
      <c r="DI14" s="156"/>
      <c r="DJ14" s="156"/>
      <c r="DK14" s="156"/>
      <c r="DL14" s="156"/>
      <c r="DM14" s="156"/>
      <c r="DN14" s="156"/>
      <c r="DO14" s="156"/>
      <c r="DP14" s="156"/>
      <c r="DQ14" s="156"/>
      <c r="DR14" s="156"/>
      <c r="DS14" s="156"/>
      <c r="DT14" s="156"/>
      <c r="DU14" s="156"/>
      <c r="DV14" s="156"/>
      <c r="DW14" s="156"/>
      <c r="DX14" s="156"/>
      <c r="DY14" s="156"/>
      <c r="DZ14" s="156"/>
      <c r="EA14" s="156"/>
      <c r="EB14" s="156"/>
      <c r="EC14" s="156"/>
      <c r="ED14" s="156"/>
      <c r="EE14" s="156"/>
      <c r="EF14" s="156"/>
      <c r="EG14" s="156"/>
      <c r="EH14" s="156"/>
      <c r="EI14" s="156"/>
      <c r="EJ14" s="156"/>
      <c r="EK14" s="156"/>
      <c r="EL14" s="156"/>
      <c r="EM14" s="156"/>
      <c r="EN14" s="156"/>
      <c r="EO14" s="156"/>
      <c r="EP14" s="156"/>
      <c r="EQ14" s="156"/>
      <c r="ER14" s="156"/>
      <c r="ES14" s="156"/>
      <c r="ET14" s="156"/>
      <c r="EU14" s="156"/>
      <c r="EV14" s="156"/>
      <c r="EW14" s="156"/>
      <c r="EX14" s="156"/>
      <c r="EY14" s="156"/>
      <c r="EZ14" s="156"/>
      <c r="FA14" s="156"/>
      <c r="FB14" s="156"/>
      <c r="FC14" s="156"/>
      <c r="FD14" s="156"/>
      <c r="FE14" s="156"/>
      <c r="FF14" s="156"/>
      <c r="FG14" s="156"/>
      <c r="FH14" s="156"/>
      <c r="FI14" s="156"/>
      <c r="FJ14" s="156"/>
      <c r="FK14" s="156"/>
      <c r="FL14" s="156"/>
      <c r="FM14" s="156"/>
      <c r="FN14" s="156"/>
      <c r="FO14" s="156"/>
      <c r="FP14" s="156"/>
      <c r="FQ14" s="156"/>
      <c r="FR14" s="156"/>
      <c r="FS14" s="156"/>
      <c r="FT14" s="156"/>
      <c r="FU14" s="156"/>
      <c r="FV14" s="156"/>
    </row>
    <row r="15" spans="1:216" ht="16.149999999999999" customHeight="1">
      <c r="A15" s="160">
        <v>6</v>
      </c>
      <c r="B15" s="188" t="s">
        <v>693</v>
      </c>
      <c r="C15" s="188" t="s">
        <v>694</v>
      </c>
      <c r="D15" s="190" t="s">
        <v>695</v>
      </c>
      <c r="E15" s="337" t="s">
        <v>589</v>
      </c>
      <c r="F15" s="170"/>
      <c r="G15" s="164"/>
      <c r="H15" s="164"/>
      <c r="I15" s="210" t="s">
        <v>806</v>
      </c>
      <c r="J15" s="160">
        <v>6</v>
      </c>
    </row>
    <row r="16" spans="1:216" ht="16.149999999999999" customHeight="1">
      <c r="A16" s="160">
        <v>7</v>
      </c>
      <c r="B16" s="195" t="s">
        <v>720</v>
      </c>
      <c r="C16" s="182" t="s">
        <v>721</v>
      </c>
      <c r="D16" s="198">
        <v>41452</v>
      </c>
      <c r="E16" s="336" t="s">
        <v>475</v>
      </c>
      <c r="F16" s="164"/>
      <c r="G16" s="178"/>
      <c r="H16" s="163"/>
      <c r="I16" s="179" t="s">
        <v>814</v>
      </c>
      <c r="J16" s="160">
        <v>7.5</v>
      </c>
    </row>
    <row r="17" spans="1:10" ht="16.149999999999999" customHeight="1">
      <c r="A17" s="160">
        <v>7</v>
      </c>
      <c r="B17" s="195" t="s">
        <v>512</v>
      </c>
      <c r="C17" s="182" t="s">
        <v>709</v>
      </c>
      <c r="D17" s="196">
        <v>41552</v>
      </c>
      <c r="E17" s="336" t="s">
        <v>475</v>
      </c>
      <c r="F17" s="164"/>
      <c r="G17" s="163"/>
      <c r="H17" s="163"/>
      <c r="I17" s="173" t="s">
        <v>814</v>
      </c>
      <c r="J17" s="160">
        <v>7.5</v>
      </c>
    </row>
    <row r="18" spans="1:10" ht="16.149999999999999" customHeight="1">
      <c r="A18" s="160">
        <v>9</v>
      </c>
      <c r="B18" s="192" t="s">
        <v>654</v>
      </c>
      <c r="C18" s="184" t="s">
        <v>705</v>
      </c>
      <c r="D18" s="193">
        <v>42047</v>
      </c>
      <c r="E18" s="338" t="s">
        <v>593</v>
      </c>
      <c r="F18" s="164"/>
      <c r="G18" s="178"/>
      <c r="H18" s="163"/>
      <c r="I18" s="179" t="s">
        <v>811</v>
      </c>
      <c r="J18" s="160">
        <v>9</v>
      </c>
    </row>
    <row r="19" spans="1:10" ht="16.149999999999999" customHeight="1">
      <c r="A19" s="160">
        <v>10</v>
      </c>
      <c r="B19" s="195" t="s">
        <v>716</v>
      </c>
      <c r="C19" s="182" t="s">
        <v>717</v>
      </c>
      <c r="D19" s="198">
        <v>41840</v>
      </c>
      <c r="E19" s="336" t="s">
        <v>652</v>
      </c>
      <c r="F19" s="164"/>
      <c r="G19" s="163"/>
      <c r="H19" s="163"/>
      <c r="I19" s="173" t="s">
        <v>818</v>
      </c>
      <c r="J19" s="160">
        <v>10</v>
      </c>
    </row>
    <row r="20" spans="1:10" ht="16.149999999999999" customHeight="1">
      <c r="A20" s="160">
        <v>11</v>
      </c>
      <c r="B20" s="187" t="s">
        <v>689</v>
      </c>
      <c r="C20" s="184" t="s">
        <v>690</v>
      </c>
      <c r="D20" s="207">
        <v>42240</v>
      </c>
      <c r="E20" s="322" t="s">
        <v>579</v>
      </c>
      <c r="F20" s="164"/>
      <c r="G20" s="171"/>
      <c r="H20" s="164"/>
      <c r="I20" s="252" t="s">
        <v>804</v>
      </c>
      <c r="J20" s="160">
        <v>11</v>
      </c>
    </row>
    <row r="21" spans="1:10" ht="16.149999999999999" customHeight="1">
      <c r="A21" s="160">
        <v>12</v>
      </c>
      <c r="B21" s="195" t="s">
        <v>710</v>
      </c>
      <c r="C21" s="182" t="s">
        <v>711</v>
      </c>
      <c r="D21" s="196">
        <v>41809</v>
      </c>
      <c r="E21" s="336" t="s">
        <v>475</v>
      </c>
      <c r="F21" s="164"/>
      <c r="G21" s="163"/>
      <c r="H21" s="163"/>
      <c r="I21" s="173" t="s">
        <v>815</v>
      </c>
      <c r="J21" s="160">
        <v>12</v>
      </c>
    </row>
    <row r="22" spans="1:10" ht="16.149999999999999" customHeight="1">
      <c r="A22" s="160">
        <v>13</v>
      </c>
      <c r="B22" s="192" t="s">
        <v>685</v>
      </c>
      <c r="C22" s="184" t="s">
        <v>706</v>
      </c>
      <c r="D22" s="202">
        <v>42052</v>
      </c>
      <c r="E22" s="338" t="s">
        <v>593</v>
      </c>
      <c r="F22" s="164"/>
      <c r="G22" s="178"/>
      <c r="H22" s="163"/>
      <c r="I22" s="179" t="s">
        <v>812</v>
      </c>
      <c r="J22" s="160">
        <v>13</v>
      </c>
    </row>
    <row r="23" spans="1:10" ht="16.149999999999999" customHeight="1">
      <c r="A23" s="160">
        <v>14</v>
      </c>
      <c r="B23" s="192" t="s">
        <v>689</v>
      </c>
      <c r="C23" s="184" t="s">
        <v>704</v>
      </c>
      <c r="D23" s="202">
        <v>41588</v>
      </c>
      <c r="E23" s="338" t="s">
        <v>593</v>
      </c>
      <c r="F23" s="164"/>
      <c r="G23" s="163"/>
      <c r="H23" s="163"/>
      <c r="I23" s="173" t="s">
        <v>810</v>
      </c>
      <c r="J23" s="160">
        <v>14</v>
      </c>
    </row>
    <row r="24" spans="1:10" ht="16.149999999999999" customHeight="1">
      <c r="A24" s="160">
        <v>15</v>
      </c>
      <c r="B24" s="195" t="s">
        <v>712</v>
      </c>
      <c r="C24" s="182" t="s">
        <v>713</v>
      </c>
      <c r="D24" s="198">
        <v>42506</v>
      </c>
      <c r="E24" s="336" t="s">
        <v>605</v>
      </c>
      <c r="F24" s="164"/>
      <c r="G24" s="178"/>
      <c r="H24" s="163"/>
      <c r="I24" s="179" t="s">
        <v>816</v>
      </c>
      <c r="J24" s="160">
        <v>15</v>
      </c>
    </row>
    <row r="25" spans="1:10" ht="16.149999999999999" customHeight="1">
      <c r="A25" s="160">
        <v>16</v>
      </c>
      <c r="B25" s="195" t="s">
        <v>707</v>
      </c>
      <c r="C25" s="182" t="s">
        <v>708</v>
      </c>
      <c r="D25" s="196">
        <v>41935</v>
      </c>
      <c r="E25" s="336" t="s">
        <v>475</v>
      </c>
      <c r="F25" s="164"/>
      <c r="G25" s="163"/>
      <c r="H25" s="163"/>
      <c r="I25" s="173" t="s">
        <v>813</v>
      </c>
      <c r="J25" s="160">
        <v>16</v>
      </c>
    </row>
    <row r="26" spans="1:10" ht="16.149999999999999" customHeight="1">
      <c r="A26" s="160">
        <v>17</v>
      </c>
      <c r="B26" s="189" t="s">
        <v>701</v>
      </c>
      <c r="C26" s="189" t="s">
        <v>861</v>
      </c>
      <c r="D26" s="209" t="s">
        <v>703</v>
      </c>
      <c r="E26" s="337" t="s">
        <v>589</v>
      </c>
      <c r="F26" s="164"/>
      <c r="G26" s="178"/>
      <c r="H26" s="163"/>
      <c r="I26" s="179" t="s">
        <v>809</v>
      </c>
      <c r="J26" s="160">
        <v>17</v>
      </c>
    </row>
    <row r="27" spans="1:10" ht="16.149999999999999" customHeight="1">
      <c r="A27" s="160">
        <v>18</v>
      </c>
      <c r="B27" s="195" t="s">
        <v>714</v>
      </c>
      <c r="C27" s="182" t="s">
        <v>715</v>
      </c>
      <c r="D27" s="198">
        <v>41784</v>
      </c>
      <c r="E27" s="336" t="s">
        <v>605</v>
      </c>
      <c r="F27" s="164"/>
      <c r="G27" s="163"/>
      <c r="H27" s="163"/>
      <c r="I27" s="173" t="s">
        <v>817</v>
      </c>
      <c r="J27" s="160">
        <v>18</v>
      </c>
    </row>
    <row r="28" spans="1:10" ht="16.149999999999999" customHeight="1">
      <c r="A28" s="160">
        <v>19</v>
      </c>
      <c r="B28" s="188" t="s">
        <v>699</v>
      </c>
      <c r="C28" s="189" t="s">
        <v>694</v>
      </c>
      <c r="D28" s="209" t="s">
        <v>700</v>
      </c>
      <c r="E28" s="337" t="s">
        <v>589</v>
      </c>
      <c r="F28" s="170"/>
      <c r="G28" s="171"/>
      <c r="H28" s="164"/>
      <c r="I28" s="172" t="s">
        <v>808</v>
      </c>
      <c r="J28" s="160">
        <v>19</v>
      </c>
    </row>
  </sheetData>
  <autoFilter ref="B9:J9">
    <sortState ref="B10:J28">
      <sortCondition ref="J9"/>
    </sortState>
  </autoFilter>
  <sortState ref="A10:J28">
    <sortCondition descending="1" ref="I10:I28"/>
  </sortState>
  <mergeCells count="3">
    <mergeCell ref="B5:E5"/>
    <mergeCell ref="B6:D6"/>
    <mergeCell ref="F8:H8"/>
  </mergeCells>
  <phoneticPr fontId="13" type="noConversion"/>
  <pageMargins left="0.15748031496062992" right="0" top="0" bottom="0" header="0" footer="0"/>
  <pageSetup orientation="landscape" r:id="rId1"/>
  <headerFooter alignWithMargins="0">
    <oddHeader>&amp;L&amp;C&amp;R</oddHeader>
    <oddFooter>&amp;L&amp;C&amp;R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03"/>
  <sheetViews>
    <sheetView zoomScaleSheetLayoutView="1" workbookViewId="0"/>
  </sheetViews>
  <sheetFormatPr defaultColWidth="11.42578125" defaultRowHeight="12.75"/>
  <cols>
    <col min="1" max="1" width="5.85546875" style="76" customWidth="1"/>
    <col min="2" max="2" width="6.28515625" style="76" customWidth="1"/>
    <col min="3" max="3" width="8.140625" style="119" customWidth="1"/>
    <col min="4" max="4" width="15.42578125" style="76" customWidth="1"/>
    <col min="5" max="5" width="10.28515625" style="102" customWidth="1"/>
    <col min="6" max="6" width="8.42578125" style="102" customWidth="1"/>
    <col min="7" max="7" width="7.42578125" style="76" customWidth="1"/>
    <col min="8" max="8" width="5.42578125" style="76" customWidth="1"/>
    <col min="9" max="9" width="4.85546875" style="76" customWidth="1"/>
    <col min="10" max="11" width="11.42578125" style="76" customWidth="1"/>
    <col min="12" max="12" width="11.42578125" style="102" customWidth="1"/>
    <col min="13" max="13" width="9" style="102" customWidth="1"/>
    <col min="14" max="14" width="4.28515625" style="76" customWidth="1"/>
    <col min="15" max="15" width="4.7109375" style="76" customWidth="1"/>
    <col min="16" max="16" width="6.42578125" style="76" customWidth="1"/>
    <col min="17" max="17" width="10.42578125" style="76" customWidth="1"/>
    <col min="18" max="18" width="11.42578125" style="76" customWidth="1"/>
    <col min="19" max="19" width="11.42578125" style="102" customWidth="1"/>
    <col min="20" max="20" width="8.28515625" style="102" customWidth="1"/>
    <col min="21" max="16384" width="11.42578125" style="76"/>
  </cols>
  <sheetData>
    <row r="2" spans="1:21">
      <c r="D2" s="76" t="s">
        <v>148</v>
      </c>
      <c r="E2" s="102" t="s">
        <v>149</v>
      </c>
      <c r="K2" s="76" t="s">
        <v>150</v>
      </c>
      <c r="M2" s="102" t="s">
        <v>151</v>
      </c>
      <c r="Q2" s="119"/>
      <c r="R2" s="76" t="s">
        <v>152</v>
      </c>
      <c r="S2" s="102" t="s">
        <v>153</v>
      </c>
    </row>
    <row r="4" spans="1:21" ht="15">
      <c r="A4" s="76">
        <v>1</v>
      </c>
      <c r="B4" s="121" t="s">
        <v>448</v>
      </c>
      <c r="C4" s="119" t="s">
        <v>395</v>
      </c>
      <c r="D4" s="76" t="str">
        <f t="shared" ref="D4:D67" si="0">CONCATENATE(C4," ",B4,A4)</f>
        <v>60m m1</v>
      </c>
      <c r="E4" s="105">
        <v>7</v>
      </c>
      <c r="F4" s="112" t="s">
        <v>102</v>
      </c>
      <c r="G4" s="76">
        <v>7.26</v>
      </c>
      <c r="H4" s="76">
        <v>1</v>
      </c>
      <c r="I4" s="121" t="s">
        <v>390</v>
      </c>
      <c r="J4" s="76" t="s">
        <v>407</v>
      </c>
      <c r="K4" s="76" t="str">
        <f t="shared" ref="K4:K67" si="1">CONCATENATE(J4," ",I4,H4)</f>
        <v>tolis M1</v>
      </c>
      <c r="L4" s="106">
        <v>2</v>
      </c>
      <c r="M4" s="102" t="s">
        <v>293</v>
      </c>
      <c r="O4" s="76">
        <v>1</v>
      </c>
      <c r="P4" s="121" t="s">
        <v>390</v>
      </c>
      <c r="Q4" s="119" t="s">
        <v>147</v>
      </c>
      <c r="R4" s="76" t="str">
        <f t="shared" ref="R4:R67" si="2">CONCATENATE(O4,P4,Q4)</f>
        <v>1M100m</v>
      </c>
      <c r="S4" s="105"/>
      <c r="T4" s="112" t="s">
        <v>102</v>
      </c>
      <c r="U4" s="76" t="s">
        <v>9</v>
      </c>
    </row>
    <row r="5" spans="1:21" ht="15">
      <c r="A5" s="76">
        <v>2</v>
      </c>
      <c r="B5" s="121" t="s">
        <v>448</v>
      </c>
      <c r="C5" s="119" t="s">
        <v>395</v>
      </c>
      <c r="D5" s="76" t="str">
        <f t="shared" si="0"/>
        <v>60m m2</v>
      </c>
      <c r="E5" s="105">
        <v>7.26</v>
      </c>
      <c r="F5" s="112" t="s">
        <v>563</v>
      </c>
      <c r="G5" s="76">
        <v>7.46</v>
      </c>
      <c r="H5" s="76">
        <v>2</v>
      </c>
      <c r="I5" s="121" t="s">
        <v>390</v>
      </c>
      <c r="J5" s="76" t="s">
        <v>407</v>
      </c>
      <c r="K5" s="76" t="str">
        <f t="shared" si="1"/>
        <v>tolis M2</v>
      </c>
      <c r="L5" s="105">
        <v>3.6</v>
      </c>
      <c r="M5" s="112" t="s">
        <v>103</v>
      </c>
      <c r="O5" s="76">
        <v>2</v>
      </c>
      <c r="P5" s="121" t="s">
        <v>390</v>
      </c>
      <c r="Q5" s="119" t="s">
        <v>147</v>
      </c>
      <c r="R5" s="76" t="str">
        <f t="shared" si="2"/>
        <v>2M100m</v>
      </c>
      <c r="S5" s="105">
        <v>11.41</v>
      </c>
      <c r="T5" s="112" t="s">
        <v>563</v>
      </c>
    </row>
    <row r="6" spans="1:21" ht="15">
      <c r="A6" s="76">
        <v>3</v>
      </c>
      <c r="B6" s="121" t="s">
        <v>448</v>
      </c>
      <c r="C6" s="119" t="s">
        <v>395</v>
      </c>
      <c r="D6" s="76" t="str">
        <f t="shared" si="0"/>
        <v>60m m3</v>
      </c>
      <c r="E6" s="105">
        <v>7.46</v>
      </c>
      <c r="F6" s="112" t="s">
        <v>104</v>
      </c>
      <c r="G6" s="76">
        <v>7.71</v>
      </c>
      <c r="H6" s="76">
        <v>3</v>
      </c>
      <c r="I6" s="121" t="s">
        <v>390</v>
      </c>
      <c r="J6" s="76" t="s">
        <v>407</v>
      </c>
      <c r="K6" s="76" t="str">
        <f t="shared" si="1"/>
        <v>tolis M3</v>
      </c>
      <c r="L6" s="105">
        <v>3.85</v>
      </c>
      <c r="M6" s="112" t="s">
        <v>101</v>
      </c>
      <c r="O6" s="76">
        <v>3</v>
      </c>
      <c r="P6" s="121" t="s">
        <v>390</v>
      </c>
      <c r="Q6" s="119" t="s">
        <v>147</v>
      </c>
      <c r="R6" s="76" t="str">
        <f t="shared" si="2"/>
        <v>3M100m</v>
      </c>
      <c r="S6" s="105">
        <v>11.86</v>
      </c>
      <c r="T6" s="112" t="s">
        <v>104</v>
      </c>
    </row>
    <row r="7" spans="1:21" ht="15">
      <c r="A7" s="76">
        <v>4</v>
      </c>
      <c r="B7" s="121" t="s">
        <v>448</v>
      </c>
      <c r="C7" s="119" t="s">
        <v>395</v>
      </c>
      <c r="D7" s="76" t="str">
        <f t="shared" si="0"/>
        <v>60m m4</v>
      </c>
      <c r="E7" s="105">
        <v>7.71</v>
      </c>
      <c r="F7" s="112" t="s">
        <v>105</v>
      </c>
      <c r="G7" s="76">
        <v>8.01</v>
      </c>
      <c r="H7" s="76">
        <v>4</v>
      </c>
      <c r="I7" s="121" t="s">
        <v>390</v>
      </c>
      <c r="J7" s="76" t="s">
        <v>407</v>
      </c>
      <c r="K7" s="76" t="str">
        <f t="shared" si="1"/>
        <v>tolis M4</v>
      </c>
      <c r="L7" s="105">
        <v>4.2</v>
      </c>
      <c r="M7" s="112" t="s">
        <v>97</v>
      </c>
      <c r="O7" s="76">
        <v>4</v>
      </c>
      <c r="P7" s="121" t="s">
        <v>390</v>
      </c>
      <c r="Q7" s="119" t="s">
        <v>147</v>
      </c>
      <c r="R7" s="76" t="str">
        <f t="shared" si="2"/>
        <v>4M100m</v>
      </c>
      <c r="S7" s="105">
        <v>12.45</v>
      </c>
      <c r="T7" s="112" t="s">
        <v>105</v>
      </c>
    </row>
    <row r="8" spans="1:21" ht="15">
      <c r="A8" s="76">
        <v>5</v>
      </c>
      <c r="B8" s="121" t="s">
        <v>448</v>
      </c>
      <c r="C8" s="119" t="s">
        <v>395</v>
      </c>
      <c r="D8" s="76" t="str">
        <f t="shared" si="0"/>
        <v>60m m5</v>
      </c>
      <c r="E8" s="105">
        <v>8.01</v>
      </c>
      <c r="F8" s="112" t="s">
        <v>106</v>
      </c>
      <c r="G8" s="76">
        <v>8.4499999999999993</v>
      </c>
      <c r="H8" s="76">
        <v>5</v>
      </c>
      <c r="I8" s="121" t="s">
        <v>390</v>
      </c>
      <c r="J8" s="76" t="s">
        <v>407</v>
      </c>
      <c r="K8" s="76" t="str">
        <f t="shared" si="1"/>
        <v>tolis M5</v>
      </c>
      <c r="L8" s="105">
        <v>4.5999999999999996</v>
      </c>
      <c r="M8" s="112" t="s">
        <v>108</v>
      </c>
      <c r="O8" s="76">
        <v>5</v>
      </c>
      <c r="P8" s="121" t="s">
        <v>390</v>
      </c>
      <c r="Q8" s="119" t="s">
        <v>147</v>
      </c>
      <c r="R8" s="76" t="str">
        <f t="shared" si="2"/>
        <v>5M100m</v>
      </c>
      <c r="S8" s="105">
        <v>13.05</v>
      </c>
      <c r="T8" s="112" t="s">
        <v>106</v>
      </c>
    </row>
    <row r="9" spans="1:21" ht="15">
      <c r="A9" s="76">
        <v>6</v>
      </c>
      <c r="B9" s="121" t="s">
        <v>448</v>
      </c>
      <c r="C9" s="119" t="s">
        <v>395</v>
      </c>
      <c r="D9" s="76" t="str">
        <f t="shared" si="0"/>
        <v>60m m6</v>
      </c>
      <c r="E9" s="105">
        <v>8.4499999999999993</v>
      </c>
      <c r="F9" s="112" t="s">
        <v>108</v>
      </c>
      <c r="G9" s="76">
        <v>9.0500000000000007</v>
      </c>
      <c r="H9" s="76">
        <v>6</v>
      </c>
      <c r="I9" s="121" t="s">
        <v>390</v>
      </c>
      <c r="J9" s="76" t="s">
        <v>407</v>
      </c>
      <c r="K9" s="76" t="str">
        <f t="shared" si="1"/>
        <v>tolis M6</v>
      </c>
      <c r="L9" s="105">
        <v>5.15</v>
      </c>
      <c r="M9" s="112" t="s">
        <v>106</v>
      </c>
      <c r="O9" s="76">
        <v>6</v>
      </c>
      <c r="P9" s="121" t="s">
        <v>390</v>
      </c>
      <c r="Q9" s="119" t="s">
        <v>147</v>
      </c>
      <c r="R9" s="76" t="str">
        <f t="shared" si="2"/>
        <v>6M100m</v>
      </c>
      <c r="S9" s="105">
        <v>13.85</v>
      </c>
      <c r="T9" s="112" t="s">
        <v>108</v>
      </c>
    </row>
    <row r="10" spans="1:21" ht="15">
      <c r="A10" s="76">
        <v>7</v>
      </c>
      <c r="B10" s="121" t="s">
        <v>448</v>
      </c>
      <c r="C10" s="119" t="s">
        <v>395</v>
      </c>
      <c r="D10" s="76" t="str">
        <f t="shared" si="0"/>
        <v>60m m7</v>
      </c>
      <c r="E10" s="105">
        <v>9.0500000000000007</v>
      </c>
      <c r="F10" s="112" t="s">
        <v>97</v>
      </c>
      <c r="G10" s="76">
        <v>9.65</v>
      </c>
      <c r="H10" s="76">
        <v>7</v>
      </c>
      <c r="I10" s="121" t="s">
        <v>390</v>
      </c>
      <c r="J10" s="76" t="s">
        <v>407</v>
      </c>
      <c r="K10" s="76" t="str">
        <f t="shared" si="1"/>
        <v>tolis M7</v>
      </c>
      <c r="L10" s="105">
        <v>5.6</v>
      </c>
      <c r="M10" s="112" t="s">
        <v>105</v>
      </c>
      <c r="O10" s="76">
        <v>7</v>
      </c>
      <c r="P10" s="121" t="s">
        <v>390</v>
      </c>
      <c r="Q10" s="119" t="s">
        <v>147</v>
      </c>
      <c r="R10" s="76" t="str">
        <f t="shared" si="2"/>
        <v>7M100m</v>
      </c>
      <c r="S10" s="105">
        <v>14.95</v>
      </c>
      <c r="T10" s="112" t="s">
        <v>97</v>
      </c>
    </row>
    <row r="11" spans="1:21" ht="15">
      <c r="A11" s="76">
        <v>8</v>
      </c>
      <c r="B11" s="121" t="s">
        <v>448</v>
      </c>
      <c r="C11" s="119" t="s">
        <v>395</v>
      </c>
      <c r="D11" s="76" t="str">
        <f t="shared" si="0"/>
        <v>60m m8</v>
      </c>
      <c r="E11" s="105">
        <v>9.65</v>
      </c>
      <c r="F11" s="112" t="s">
        <v>101</v>
      </c>
      <c r="G11" s="76">
        <v>10.050000000000001</v>
      </c>
      <c r="H11" s="76">
        <v>8</v>
      </c>
      <c r="I11" s="121" t="s">
        <v>390</v>
      </c>
      <c r="J11" s="76" t="s">
        <v>407</v>
      </c>
      <c r="K11" s="76" t="str">
        <f t="shared" si="1"/>
        <v>tolis M8</v>
      </c>
      <c r="L11" s="105">
        <v>6</v>
      </c>
      <c r="M11" s="112" t="s">
        <v>104</v>
      </c>
      <c r="O11" s="76">
        <v>8</v>
      </c>
      <c r="P11" s="121" t="s">
        <v>390</v>
      </c>
      <c r="Q11" s="119" t="s">
        <v>147</v>
      </c>
      <c r="R11" s="76" t="str">
        <f t="shared" si="2"/>
        <v>8M100m</v>
      </c>
      <c r="S11" s="105">
        <v>15.55</v>
      </c>
      <c r="T11" s="112" t="s">
        <v>101</v>
      </c>
    </row>
    <row r="12" spans="1:21" ht="15">
      <c r="A12" s="76">
        <v>9</v>
      </c>
      <c r="B12" s="121" t="s">
        <v>448</v>
      </c>
      <c r="C12" s="119" t="s">
        <v>395</v>
      </c>
      <c r="D12" s="76" t="str">
        <f t="shared" si="0"/>
        <v>60m m9</v>
      </c>
      <c r="E12" s="105">
        <v>10.050000000000001</v>
      </c>
      <c r="F12" s="112" t="s">
        <v>103</v>
      </c>
      <c r="G12" s="76">
        <v>10.35</v>
      </c>
      <c r="H12" s="76">
        <v>9</v>
      </c>
      <c r="I12" s="121" t="s">
        <v>390</v>
      </c>
      <c r="J12" s="76" t="s">
        <v>407</v>
      </c>
      <c r="K12" s="76" t="str">
        <f t="shared" si="1"/>
        <v>tolis M9</v>
      </c>
      <c r="L12" s="105">
        <v>6.35</v>
      </c>
      <c r="M12" s="112" t="s">
        <v>563</v>
      </c>
      <c r="O12" s="76">
        <v>9</v>
      </c>
      <c r="P12" s="121" t="s">
        <v>390</v>
      </c>
      <c r="Q12" s="119" t="s">
        <v>147</v>
      </c>
      <c r="R12" s="76" t="str">
        <f t="shared" si="2"/>
        <v>9M100m</v>
      </c>
      <c r="S12" s="105">
        <v>16.25</v>
      </c>
      <c r="T12" s="112" t="s">
        <v>103</v>
      </c>
    </row>
    <row r="13" spans="1:21" ht="15">
      <c r="A13" s="76">
        <v>10</v>
      </c>
      <c r="B13" s="121" t="s">
        <v>448</v>
      </c>
      <c r="C13" s="119" t="s">
        <v>395</v>
      </c>
      <c r="D13" s="76" t="str">
        <f t="shared" si="0"/>
        <v>60m m10</v>
      </c>
      <c r="E13" s="105">
        <v>10.35</v>
      </c>
      <c r="F13" s="102" t="s">
        <v>293</v>
      </c>
      <c r="H13" s="76">
        <v>10</v>
      </c>
      <c r="I13" s="121" t="s">
        <v>390</v>
      </c>
      <c r="J13" s="76" t="s">
        <v>407</v>
      </c>
      <c r="K13" s="76" t="str">
        <f t="shared" si="1"/>
        <v>tolis M10</v>
      </c>
      <c r="L13" s="114">
        <v>6.62</v>
      </c>
      <c r="M13" s="112" t="s">
        <v>102</v>
      </c>
      <c r="O13" s="76">
        <v>10</v>
      </c>
      <c r="P13" s="121" t="s">
        <v>390</v>
      </c>
      <c r="Q13" s="119" t="s">
        <v>147</v>
      </c>
      <c r="R13" s="76" t="str">
        <f t="shared" si="2"/>
        <v>10M100m</v>
      </c>
      <c r="S13" s="105">
        <v>17.25</v>
      </c>
      <c r="T13" s="10"/>
    </row>
    <row r="14" spans="1:21" ht="15">
      <c r="A14" s="76">
        <v>1</v>
      </c>
      <c r="B14" s="121" t="s">
        <v>448</v>
      </c>
      <c r="C14" s="119" t="s">
        <v>397</v>
      </c>
      <c r="D14" s="76" t="str">
        <f t="shared" si="0"/>
        <v>200m m1</v>
      </c>
      <c r="E14" s="115"/>
      <c r="F14" s="112" t="s">
        <v>102</v>
      </c>
      <c r="H14" s="76">
        <v>1</v>
      </c>
      <c r="I14" s="121" t="s">
        <v>390</v>
      </c>
      <c r="J14" s="76" t="s">
        <v>391</v>
      </c>
      <c r="K14" s="76" t="str">
        <f t="shared" si="1"/>
        <v>triš M1</v>
      </c>
      <c r="L14" s="106">
        <v>6</v>
      </c>
      <c r="M14" s="102" t="s">
        <v>293</v>
      </c>
      <c r="O14" s="76">
        <v>1</v>
      </c>
      <c r="P14" s="121" t="s">
        <v>390</v>
      </c>
      <c r="Q14" s="119" t="s">
        <v>397</v>
      </c>
      <c r="R14" s="76" t="str">
        <f t="shared" si="2"/>
        <v>1M200m</v>
      </c>
      <c r="T14" s="112" t="s">
        <v>102</v>
      </c>
    </row>
    <row r="15" spans="1:21" ht="15">
      <c r="A15" s="76">
        <v>2</v>
      </c>
      <c r="B15" s="121" t="s">
        <v>448</v>
      </c>
      <c r="C15" s="119" t="s">
        <v>397</v>
      </c>
      <c r="D15" s="76" t="str">
        <f t="shared" si="0"/>
        <v>200m m2</v>
      </c>
      <c r="F15" s="112" t="s">
        <v>563</v>
      </c>
      <c r="H15" s="76">
        <v>2</v>
      </c>
      <c r="I15" s="121" t="s">
        <v>390</v>
      </c>
      <c r="J15" s="76" t="s">
        <v>391</v>
      </c>
      <c r="K15" s="76" t="str">
        <f t="shared" si="1"/>
        <v>triš M2</v>
      </c>
      <c r="L15" s="105">
        <v>8.5</v>
      </c>
      <c r="M15" s="112" t="s">
        <v>103</v>
      </c>
      <c r="O15" s="76">
        <v>2</v>
      </c>
      <c r="P15" s="121" t="s">
        <v>390</v>
      </c>
      <c r="Q15" s="119" t="s">
        <v>397</v>
      </c>
      <c r="R15" s="76" t="str">
        <f t="shared" si="2"/>
        <v>2M200m</v>
      </c>
      <c r="S15" s="115">
        <v>23.31</v>
      </c>
      <c r="T15" s="112" t="s">
        <v>563</v>
      </c>
      <c r="U15" s="76" t="s">
        <v>37</v>
      </c>
    </row>
    <row r="16" spans="1:21" ht="15">
      <c r="A16" s="76">
        <v>3</v>
      </c>
      <c r="B16" s="121" t="s">
        <v>448</v>
      </c>
      <c r="C16" s="119" t="s">
        <v>397</v>
      </c>
      <c r="D16" s="76" t="str">
        <f t="shared" si="0"/>
        <v>200m m3</v>
      </c>
      <c r="E16" s="102">
        <v>24</v>
      </c>
      <c r="F16" s="112" t="s">
        <v>104</v>
      </c>
      <c r="H16" s="76">
        <v>3</v>
      </c>
      <c r="I16" s="121" t="s">
        <v>390</v>
      </c>
      <c r="J16" s="76" t="s">
        <v>391</v>
      </c>
      <c r="K16" s="76" t="str">
        <f t="shared" si="1"/>
        <v>triš M3</v>
      </c>
      <c r="L16" s="105">
        <v>9</v>
      </c>
      <c r="M16" s="112" t="s">
        <v>101</v>
      </c>
      <c r="O16" s="76">
        <v>3</v>
      </c>
      <c r="P16" s="121" t="s">
        <v>390</v>
      </c>
      <c r="Q16" s="119" t="s">
        <v>397</v>
      </c>
      <c r="R16" s="76" t="str">
        <f t="shared" si="2"/>
        <v>3M200m</v>
      </c>
      <c r="S16" s="115">
        <v>24.26</v>
      </c>
      <c r="T16" s="112" t="s">
        <v>104</v>
      </c>
    </row>
    <row r="17" spans="1:21" ht="15">
      <c r="A17" s="76">
        <v>4</v>
      </c>
      <c r="B17" s="121" t="s">
        <v>448</v>
      </c>
      <c r="C17" s="119" t="s">
        <v>397</v>
      </c>
      <c r="D17" s="76" t="str">
        <f t="shared" si="0"/>
        <v>200m m4</v>
      </c>
      <c r="E17" s="102">
        <v>25.96</v>
      </c>
      <c r="F17" s="112" t="s">
        <v>105</v>
      </c>
      <c r="H17" s="76">
        <v>4</v>
      </c>
      <c r="I17" s="121" t="s">
        <v>390</v>
      </c>
      <c r="J17" s="76" t="s">
        <v>391</v>
      </c>
      <c r="K17" s="76" t="str">
        <f t="shared" si="1"/>
        <v>triš M4</v>
      </c>
      <c r="L17" s="105">
        <v>10</v>
      </c>
      <c r="M17" s="112" t="s">
        <v>97</v>
      </c>
      <c r="O17" s="76">
        <v>4</v>
      </c>
      <c r="P17" s="121" t="s">
        <v>390</v>
      </c>
      <c r="Q17" s="119" t="s">
        <v>397</v>
      </c>
      <c r="R17" s="76" t="str">
        <f t="shared" si="2"/>
        <v>4M200m</v>
      </c>
      <c r="S17" s="115">
        <v>25.45</v>
      </c>
      <c r="T17" s="112" t="s">
        <v>105</v>
      </c>
    </row>
    <row r="18" spans="1:21" ht="15">
      <c r="A18" s="76">
        <v>5</v>
      </c>
      <c r="B18" s="121" t="s">
        <v>448</v>
      </c>
      <c r="C18" s="119" t="s">
        <v>397</v>
      </c>
      <c r="D18" s="76" t="str">
        <f t="shared" si="0"/>
        <v>200m m5</v>
      </c>
      <c r="E18" s="102">
        <v>27.36</v>
      </c>
      <c r="F18" s="112" t="s">
        <v>106</v>
      </c>
      <c r="H18" s="76">
        <v>5</v>
      </c>
      <c r="I18" s="121" t="s">
        <v>390</v>
      </c>
      <c r="J18" s="76" t="s">
        <v>391</v>
      </c>
      <c r="K18" s="76" t="str">
        <f t="shared" si="1"/>
        <v>triš M5</v>
      </c>
      <c r="L18" s="105">
        <v>10.5</v>
      </c>
      <c r="M18" s="112" t="s">
        <v>108</v>
      </c>
      <c r="O18" s="76">
        <v>5</v>
      </c>
      <c r="P18" s="121" t="s">
        <v>390</v>
      </c>
      <c r="Q18" s="119" t="s">
        <v>397</v>
      </c>
      <c r="R18" s="76" t="str">
        <f t="shared" si="2"/>
        <v>5M200m</v>
      </c>
      <c r="S18" s="115">
        <v>26.85</v>
      </c>
      <c r="T18" s="112" t="s">
        <v>106</v>
      </c>
    </row>
    <row r="19" spans="1:21" ht="15">
      <c r="A19" s="76">
        <v>6</v>
      </c>
      <c r="B19" s="121" t="s">
        <v>448</v>
      </c>
      <c r="C19" s="119" t="s">
        <v>397</v>
      </c>
      <c r="D19" s="76" t="str">
        <f t="shared" si="0"/>
        <v>200m m6</v>
      </c>
      <c r="E19" s="102">
        <v>29.25</v>
      </c>
      <c r="F19" s="112" t="s">
        <v>108</v>
      </c>
      <c r="H19" s="76">
        <v>6</v>
      </c>
      <c r="I19" s="121" t="s">
        <v>390</v>
      </c>
      <c r="J19" s="76" t="s">
        <v>391</v>
      </c>
      <c r="K19" s="76" t="str">
        <f t="shared" si="1"/>
        <v>triš M6</v>
      </c>
      <c r="L19" s="105">
        <v>11.4</v>
      </c>
      <c r="M19" s="112" t="s">
        <v>106</v>
      </c>
      <c r="O19" s="76">
        <v>6</v>
      </c>
      <c r="P19" s="121" t="s">
        <v>390</v>
      </c>
      <c r="Q19" s="119" t="s">
        <v>397</v>
      </c>
      <c r="R19" s="76" t="str">
        <f t="shared" si="2"/>
        <v>6M200m</v>
      </c>
      <c r="S19" s="115">
        <v>28.75</v>
      </c>
      <c r="T19" s="112" t="s">
        <v>108</v>
      </c>
    </row>
    <row r="20" spans="1:21" ht="15">
      <c r="A20" s="76">
        <v>7</v>
      </c>
      <c r="B20" s="121" t="s">
        <v>448</v>
      </c>
      <c r="C20" s="119" t="s">
        <v>397</v>
      </c>
      <c r="D20" s="76" t="str">
        <f t="shared" si="0"/>
        <v>200m m7</v>
      </c>
      <c r="E20" s="102">
        <v>31.75</v>
      </c>
      <c r="F20" s="112" t="s">
        <v>97</v>
      </c>
      <c r="H20" s="76">
        <v>7</v>
      </c>
      <c r="I20" s="121" t="s">
        <v>390</v>
      </c>
      <c r="J20" s="76" t="s">
        <v>391</v>
      </c>
      <c r="K20" s="76" t="str">
        <f t="shared" si="1"/>
        <v>triš M7</v>
      </c>
      <c r="L20" s="105">
        <v>12</v>
      </c>
      <c r="M20" s="112" t="s">
        <v>105</v>
      </c>
      <c r="O20" s="76">
        <v>7</v>
      </c>
      <c r="P20" s="121" t="s">
        <v>390</v>
      </c>
      <c r="Q20" s="119" t="s">
        <v>397</v>
      </c>
      <c r="R20" s="76" t="str">
        <f t="shared" si="2"/>
        <v>7M200m</v>
      </c>
      <c r="S20" s="115">
        <v>31.25</v>
      </c>
      <c r="T20" s="112" t="s">
        <v>97</v>
      </c>
    </row>
    <row r="21" spans="1:21" ht="15">
      <c r="A21" s="76">
        <v>8</v>
      </c>
      <c r="B21" s="121" t="s">
        <v>448</v>
      </c>
      <c r="C21" s="119" t="s">
        <v>397</v>
      </c>
      <c r="D21" s="76" t="str">
        <f t="shared" si="0"/>
        <v>200m m8</v>
      </c>
      <c r="E21" s="102">
        <v>33.75</v>
      </c>
      <c r="F21" s="112" t="s">
        <v>101</v>
      </c>
      <c r="H21" s="76">
        <v>8</v>
      </c>
      <c r="I21" s="121" t="s">
        <v>390</v>
      </c>
      <c r="J21" s="76" t="s">
        <v>391</v>
      </c>
      <c r="K21" s="76" t="str">
        <f t="shared" si="1"/>
        <v>triš M8</v>
      </c>
      <c r="L21" s="105">
        <v>12.8</v>
      </c>
      <c r="M21" s="112" t="s">
        <v>104</v>
      </c>
      <c r="O21" s="76">
        <v>8</v>
      </c>
      <c r="P21" s="121" t="s">
        <v>390</v>
      </c>
      <c r="Q21" s="119" t="s">
        <v>397</v>
      </c>
      <c r="R21" s="76" t="str">
        <f t="shared" si="2"/>
        <v>8M200m</v>
      </c>
      <c r="S21" s="115">
        <v>32.75</v>
      </c>
      <c r="T21" s="112" t="s">
        <v>101</v>
      </c>
    </row>
    <row r="22" spans="1:21" ht="15">
      <c r="A22" s="76">
        <v>9</v>
      </c>
      <c r="B22" s="121" t="s">
        <v>448</v>
      </c>
      <c r="C22" s="119" t="s">
        <v>397</v>
      </c>
      <c r="D22" s="76" t="str">
        <f t="shared" si="0"/>
        <v>200m m9</v>
      </c>
      <c r="E22" s="102">
        <v>35.450000000000003</v>
      </c>
      <c r="F22" s="112" t="s">
        <v>103</v>
      </c>
      <c r="H22" s="76">
        <v>9</v>
      </c>
      <c r="I22" s="121" t="s">
        <v>390</v>
      </c>
      <c r="J22" s="76" t="s">
        <v>391</v>
      </c>
      <c r="K22" s="76" t="str">
        <f t="shared" si="1"/>
        <v>triš M9</v>
      </c>
      <c r="L22" s="105">
        <v>13.4</v>
      </c>
      <c r="M22" s="112" t="s">
        <v>563</v>
      </c>
      <c r="O22" s="76">
        <v>9</v>
      </c>
      <c r="P22" s="121" t="s">
        <v>390</v>
      </c>
      <c r="Q22" s="119" t="s">
        <v>397</v>
      </c>
      <c r="R22" s="76" t="str">
        <f t="shared" si="2"/>
        <v>9M200m</v>
      </c>
      <c r="S22" s="115">
        <v>34.25</v>
      </c>
      <c r="T22" s="112" t="s">
        <v>103</v>
      </c>
    </row>
    <row r="23" spans="1:21" ht="15">
      <c r="A23" s="76">
        <v>10</v>
      </c>
      <c r="B23" s="121" t="s">
        <v>448</v>
      </c>
      <c r="C23" s="119" t="s">
        <v>397</v>
      </c>
      <c r="D23" s="76" t="str">
        <f t="shared" si="0"/>
        <v>200m m10</v>
      </c>
      <c r="E23" s="102">
        <v>36.75</v>
      </c>
      <c r="F23" s="102" t="s">
        <v>293</v>
      </c>
      <c r="H23" s="76">
        <v>10</v>
      </c>
      <c r="I23" s="121" t="s">
        <v>390</v>
      </c>
      <c r="J23" s="76" t="s">
        <v>391</v>
      </c>
      <c r="K23" s="76" t="str">
        <f t="shared" si="1"/>
        <v>triš M10</v>
      </c>
      <c r="L23" s="114">
        <v>14</v>
      </c>
      <c r="M23" s="112" t="s">
        <v>102</v>
      </c>
      <c r="O23" s="76">
        <v>10</v>
      </c>
      <c r="P23" s="121" t="s">
        <v>390</v>
      </c>
      <c r="Q23" s="119" t="s">
        <v>397</v>
      </c>
      <c r="R23" s="76" t="str">
        <f t="shared" si="2"/>
        <v>10M200m</v>
      </c>
      <c r="S23" s="115">
        <v>36.25</v>
      </c>
      <c r="T23" s="10"/>
    </row>
    <row r="24" spans="1:21" ht="15">
      <c r="A24" s="76">
        <v>1</v>
      </c>
      <c r="B24" s="121" t="s">
        <v>448</v>
      </c>
      <c r="C24" s="119" t="s">
        <v>394</v>
      </c>
      <c r="D24" s="76" t="str">
        <f t="shared" si="0"/>
        <v>300m m1</v>
      </c>
      <c r="F24" s="112" t="s">
        <v>102</v>
      </c>
      <c r="H24" s="76">
        <v>1</v>
      </c>
      <c r="I24" s="121" t="s">
        <v>390</v>
      </c>
      <c r="J24" s="76" t="s">
        <v>406</v>
      </c>
      <c r="K24" s="76" t="str">
        <f t="shared" si="1"/>
        <v>aukštis M1</v>
      </c>
      <c r="L24" s="106">
        <v>1</v>
      </c>
      <c r="M24" s="102" t="s">
        <v>293</v>
      </c>
      <c r="O24" s="76">
        <v>1</v>
      </c>
      <c r="P24" s="121" t="s">
        <v>390</v>
      </c>
      <c r="Q24" s="119" t="s">
        <v>394</v>
      </c>
      <c r="R24" s="76" t="str">
        <f t="shared" si="2"/>
        <v>1M300m</v>
      </c>
      <c r="T24" s="112" t="s">
        <v>102</v>
      </c>
      <c r="U24" s="76" t="s">
        <v>155</v>
      </c>
    </row>
    <row r="25" spans="1:21" ht="15">
      <c r="A25" s="76">
        <v>2</v>
      </c>
      <c r="B25" s="121" t="s">
        <v>448</v>
      </c>
      <c r="C25" s="119" t="s">
        <v>394</v>
      </c>
      <c r="D25" s="76" t="str">
        <f t="shared" si="0"/>
        <v>300m m2</v>
      </c>
      <c r="F25" s="112" t="s">
        <v>563</v>
      </c>
      <c r="H25" s="76">
        <v>2</v>
      </c>
      <c r="I25" s="121" t="s">
        <v>390</v>
      </c>
      <c r="J25" s="76" t="s">
        <v>406</v>
      </c>
      <c r="K25" s="76" t="str">
        <f t="shared" si="1"/>
        <v>aukštis M2</v>
      </c>
      <c r="L25" s="105">
        <v>1.1499999999999999</v>
      </c>
      <c r="M25" s="112" t="s">
        <v>103</v>
      </c>
      <c r="O25" s="76">
        <v>2</v>
      </c>
      <c r="P25" s="121" t="s">
        <v>390</v>
      </c>
      <c r="Q25" s="119" t="s">
        <v>394</v>
      </c>
      <c r="R25" s="76" t="str">
        <f t="shared" si="2"/>
        <v>2M300m</v>
      </c>
      <c r="T25" s="112" t="s">
        <v>563</v>
      </c>
    </row>
    <row r="26" spans="1:21" ht="15">
      <c r="A26" s="76">
        <v>3</v>
      </c>
      <c r="B26" s="121" t="s">
        <v>448</v>
      </c>
      <c r="C26" s="119" t="s">
        <v>394</v>
      </c>
      <c r="D26" s="76" t="str">
        <f t="shared" si="0"/>
        <v>300m m3</v>
      </c>
      <c r="E26" s="102">
        <v>37</v>
      </c>
      <c r="F26" s="112" t="s">
        <v>104</v>
      </c>
      <c r="H26" s="76">
        <v>3</v>
      </c>
      <c r="I26" s="121" t="s">
        <v>390</v>
      </c>
      <c r="J26" s="76" t="s">
        <v>406</v>
      </c>
      <c r="K26" s="76" t="str">
        <f t="shared" si="1"/>
        <v>aukštis M3</v>
      </c>
      <c r="L26" s="105">
        <v>1.22</v>
      </c>
      <c r="M26" s="112" t="s">
        <v>101</v>
      </c>
      <c r="O26" s="76">
        <v>3</v>
      </c>
      <c r="P26" s="121" t="s">
        <v>390</v>
      </c>
      <c r="Q26" s="119" t="s">
        <v>394</v>
      </c>
      <c r="R26" s="76" t="str">
        <f t="shared" si="2"/>
        <v>3M300m</v>
      </c>
      <c r="S26" s="105">
        <v>36</v>
      </c>
      <c r="T26" s="112" t="s">
        <v>104</v>
      </c>
    </row>
    <row r="27" spans="1:21" ht="15">
      <c r="A27" s="76">
        <v>4</v>
      </c>
      <c r="B27" s="121" t="s">
        <v>448</v>
      </c>
      <c r="C27" s="119" t="s">
        <v>394</v>
      </c>
      <c r="D27" s="76" t="str">
        <f t="shared" si="0"/>
        <v>300m m4</v>
      </c>
      <c r="E27" s="102">
        <v>40.06</v>
      </c>
      <c r="F27" s="112" t="s">
        <v>105</v>
      </c>
      <c r="G27" s="76">
        <v>39.26</v>
      </c>
      <c r="H27" s="76">
        <v>4</v>
      </c>
      <c r="I27" s="121" t="s">
        <v>390</v>
      </c>
      <c r="J27" s="76" t="s">
        <v>406</v>
      </c>
      <c r="K27" s="76" t="str">
        <f t="shared" si="1"/>
        <v>aukštis M4</v>
      </c>
      <c r="L27" s="105">
        <v>1.3</v>
      </c>
      <c r="M27" s="112" t="s">
        <v>97</v>
      </c>
      <c r="O27" s="76">
        <v>4</v>
      </c>
      <c r="P27" s="121" t="s">
        <v>390</v>
      </c>
      <c r="Q27" s="119" t="s">
        <v>394</v>
      </c>
      <c r="R27" s="76" t="str">
        <f t="shared" si="2"/>
        <v>4M300m</v>
      </c>
      <c r="S27" s="105">
        <v>39.75</v>
      </c>
      <c r="T27" s="112" t="s">
        <v>105</v>
      </c>
    </row>
    <row r="28" spans="1:21" ht="15">
      <c r="A28" s="76">
        <v>5</v>
      </c>
      <c r="B28" s="121" t="s">
        <v>448</v>
      </c>
      <c r="C28" s="119" t="s">
        <v>394</v>
      </c>
      <c r="D28" s="76" t="str">
        <f t="shared" si="0"/>
        <v>300m m5</v>
      </c>
      <c r="E28" s="102">
        <v>42.06</v>
      </c>
      <c r="F28" s="112" t="s">
        <v>106</v>
      </c>
      <c r="G28" s="76">
        <v>41.26</v>
      </c>
      <c r="H28" s="76">
        <v>5</v>
      </c>
      <c r="I28" s="121" t="s">
        <v>390</v>
      </c>
      <c r="J28" s="76" t="s">
        <v>406</v>
      </c>
      <c r="K28" s="76" t="str">
        <f t="shared" si="1"/>
        <v>aukštis M5</v>
      </c>
      <c r="L28" s="105">
        <v>1.39</v>
      </c>
      <c r="M28" s="112" t="s">
        <v>108</v>
      </c>
      <c r="O28" s="76">
        <v>5</v>
      </c>
      <c r="P28" s="121" t="s">
        <v>390</v>
      </c>
      <c r="Q28" s="119" t="s">
        <v>394</v>
      </c>
      <c r="R28" s="76" t="str">
        <f t="shared" si="2"/>
        <v>5M300m</v>
      </c>
      <c r="S28" s="105">
        <v>42.25</v>
      </c>
      <c r="T28" s="112" t="s">
        <v>106</v>
      </c>
    </row>
    <row r="29" spans="1:21" ht="15">
      <c r="A29" s="76">
        <v>6</v>
      </c>
      <c r="B29" s="121" t="s">
        <v>448</v>
      </c>
      <c r="C29" s="119" t="s">
        <v>394</v>
      </c>
      <c r="D29" s="76" t="str">
        <f t="shared" si="0"/>
        <v>300m m6</v>
      </c>
      <c r="E29" s="102">
        <v>44.85</v>
      </c>
      <c r="F29" s="112" t="s">
        <v>108</v>
      </c>
      <c r="G29" s="76">
        <v>44.15</v>
      </c>
      <c r="H29" s="76">
        <v>6</v>
      </c>
      <c r="I29" s="121" t="s">
        <v>390</v>
      </c>
      <c r="J29" s="76" t="s">
        <v>406</v>
      </c>
      <c r="K29" s="76" t="str">
        <f t="shared" si="1"/>
        <v>aukštis M6</v>
      </c>
      <c r="L29" s="105">
        <v>1.5</v>
      </c>
      <c r="M29" s="112" t="s">
        <v>106</v>
      </c>
      <c r="O29" s="76">
        <v>6</v>
      </c>
      <c r="P29" s="121" t="s">
        <v>390</v>
      </c>
      <c r="Q29" s="119" t="s">
        <v>394</v>
      </c>
      <c r="R29" s="76" t="str">
        <f t="shared" si="2"/>
        <v>6M300m</v>
      </c>
      <c r="S29" s="105">
        <v>45.25</v>
      </c>
      <c r="T29" s="112" t="s">
        <v>108</v>
      </c>
    </row>
    <row r="30" spans="1:21" ht="15">
      <c r="A30" s="76">
        <v>7</v>
      </c>
      <c r="B30" s="121" t="s">
        <v>448</v>
      </c>
      <c r="C30" s="119" t="s">
        <v>394</v>
      </c>
      <c r="D30" s="76" t="str">
        <f t="shared" si="0"/>
        <v>300m m7</v>
      </c>
      <c r="E30" s="102">
        <v>48.35</v>
      </c>
      <c r="F30" s="112" t="s">
        <v>97</v>
      </c>
      <c r="G30" s="76">
        <v>47.65</v>
      </c>
      <c r="H30" s="76">
        <v>7</v>
      </c>
      <c r="I30" s="121" t="s">
        <v>390</v>
      </c>
      <c r="J30" s="76" t="s">
        <v>406</v>
      </c>
      <c r="K30" s="76" t="str">
        <f t="shared" si="1"/>
        <v>aukštis M7</v>
      </c>
      <c r="L30" s="105">
        <v>1.65</v>
      </c>
      <c r="M30" s="112" t="s">
        <v>105</v>
      </c>
      <c r="O30" s="76">
        <v>7</v>
      </c>
      <c r="P30" s="121" t="s">
        <v>390</v>
      </c>
      <c r="Q30" s="119" t="s">
        <v>394</v>
      </c>
      <c r="R30" s="76" t="str">
        <f t="shared" si="2"/>
        <v>7M300m</v>
      </c>
      <c r="S30" s="105">
        <v>49.25</v>
      </c>
      <c r="T30" s="112" t="s">
        <v>97</v>
      </c>
    </row>
    <row r="31" spans="1:21" ht="15">
      <c r="A31" s="76">
        <v>8</v>
      </c>
      <c r="B31" s="121" t="s">
        <v>448</v>
      </c>
      <c r="C31" s="119" t="s">
        <v>394</v>
      </c>
      <c r="D31" s="76" t="str">
        <f t="shared" si="0"/>
        <v>300m m8</v>
      </c>
      <c r="E31" s="102">
        <v>52.35</v>
      </c>
      <c r="F31" s="112" t="s">
        <v>101</v>
      </c>
      <c r="G31" s="76">
        <v>51.65</v>
      </c>
      <c r="H31" s="76">
        <v>8</v>
      </c>
      <c r="I31" s="121" t="s">
        <v>390</v>
      </c>
      <c r="J31" s="76" t="s">
        <v>406</v>
      </c>
      <c r="K31" s="76" t="str">
        <f t="shared" si="1"/>
        <v>aukštis M8</v>
      </c>
      <c r="L31" s="105">
        <v>1.75</v>
      </c>
      <c r="M31" s="112" t="s">
        <v>104</v>
      </c>
      <c r="O31" s="76">
        <v>8</v>
      </c>
      <c r="P31" s="121" t="s">
        <v>390</v>
      </c>
      <c r="Q31" s="119" t="s">
        <v>394</v>
      </c>
      <c r="R31" s="76" t="str">
        <f t="shared" si="2"/>
        <v>8M300m</v>
      </c>
      <c r="S31" s="105">
        <v>52.25</v>
      </c>
      <c r="T31" s="112" t="s">
        <v>101</v>
      </c>
    </row>
    <row r="32" spans="1:21" ht="15">
      <c r="A32" s="76">
        <v>9</v>
      </c>
      <c r="B32" s="121" t="s">
        <v>448</v>
      </c>
      <c r="C32" s="119" t="s">
        <v>394</v>
      </c>
      <c r="D32" s="76" t="str">
        <f t="shared" si="0"/>
        <v>300m m9</v>
      </c>
      <c r="E32" s="102">
        <v>56.05</v>
      </c>
      <c r="F32" s="112" t="s">
        <v>103</v>
      </c>
      <c r="G32" s="76">
        <v>55.35</v>
      </c>
      <c r="H32" s="76">
        <v>9</v>
      </c>
      <c r="I32" s="121" t="s">
        <v>390</v>
      </c>
      <c r="J32" s="76" t="s">
        <v>406</v>
      </c>
      <c r="K32" s="76" t="str">
        <f t="shared" si="1"/>
        <v>aukštis M9</v>
      </c>
      <c r="L32" s="105">
        <v>1.83</v>
      </c>
      <c r="M32" s="112" t="s">
        <v>563</v>
      </c>
      <c r="O32" s="76">
        <v>9</v>
      </c>
      <c r="P32" s="121" t="s">
        <v>390</v>
      </c>
      <c r="Q32" s="119" t="s">
        <v>394</v>
      </c>
      <c r="R32" s="76" t="str">
        <f t="shared" si="2"/>
        <v>9M300m</v>
      </c>
      <c r="S32" s="105">
        <v>54.25</v>
      </c>
      <c r="T32" s="112" t="s">
        <v>103</v>
      </c>
    </row>
    <row r="33" spans="1:21" ht="15">
      <c r="A33" s="76">
        <v>10</v>
      </c>
      <c r="B33" s="121" t="s">
        <v>448</v>
      </c>
      <c r="C33" s="119" t="s">
        <v>394</v>
      </c>
      <c r="D33" s="76" t="str">
        <f t="shared" si="0"/>
        <v>300m m10</v>
      </c>
      <c r="E33" s="102">
        <v>58.85</v>
      </c>
      <c r="F33" s="102" t="s">
        <v>293</v>
      </c>
      <c r="G33" s="76">
        <v>58.15</v>
      </c>
      <c r="H33" s="76">
        <v>10</v>
      </c>
      <c r="I33" s="121" t="s">
        <v>390</v>
      </c>
      <c r="J33" s="76" t="s">
        <v>406</v>
      </c>
      <c r="K33" s="76" t="str">
        <f t="shared" si="1"/>
        <v>aukštis M10</v>
      </c>
      <c r="L33" s="114">
        <v>1.91</v>
      </c>
      <c r="M33" s="112" t="s">
        <v>102</v>
      </c>
      <c r="O33" s="76">
        <v>10</v>
      </c>
      <c r="P33" s="121" t="s">
        <v>390</v>
      </c>
      <c r="Q33" s="119" t="s">
        <v>394</v>
      </c>
      <c r="R33" s="76" t="str">
        <f t="shared" si="2"/>
        <v>10M300m</v>
      </c>
      <c r="S33" s="114">
        <v>57.25</v>
      </c>
      <c r="T33" s="10"/>
    </row>
    <row r="34" spans="1:21" ht="15">
      <c r="A34" s="76">
        <v>1</v>
      </c>
      <c r="B34" s="121" t="s">
        <v>448</v>
      </c>
      <c r="C34" s="119" t="s">
        <v>433</v>
      </c>
      <c r="D34" s="76" t="str">
        <f t="shared" si="0"/>
        <v>400m m1</v>
      </c>
      <c r="E34" s="111">
        <v>5.90277777777778E-4</v>
      </c>
      <c r="F34" s="112" t="s">
        <v>102</v>
      </c>
      <c r="H34" s="76">
        <v>1</v>
      </c>
      <c r="I34" s="121" t="s">
        <v>390</v>
      </c>
      <c r="J34" s="76" t="s">
        <v>190</v>
      </c>
      <c r="K34" s="76" t="str">
        <f t="shared" si="1"/>
        <v>rut M1</v>
      </c>
      <c r="L34" s="106">
        <v>3</v>
      </c>
      <c r="M34" s="102" t="s">
        <v>293</v>
      </c>
      <c r="O34" s="76">
        <v>1</v>
      </c>
      <c r="P34" s="121" t="s">
        <v>390</v>
      </c>
      <c r="Q34" s="119" t="s">
        <v>433</v>
      </c>
      <c r="R34" s="76" t="str">
        <f t="shared" si="2"/>
        <v>1M400m</v>
      </c>
      <c r="S34" s="120"/>
      <c r="T34" s="112" t="s">
        <v>102</v>
      </c>
      <c r="U34" s="76" t="s">
        <v>178</v>
      </c>
    </row>
    <row r="35" spans="1:21" ht="15">
      <c r="A35" s="76">
        <v>2</v>
      </c>
      <c r="B35" s="121" t="s">
        <v>448</v>
      </c>
      <c r="C35" s="119" t="s">
        <v>433</v>
      </c>
      <c r="D35" s="76" t="str">
        <f t="shared" si="0"/>
        <v>400m m2</v>
      </c>
      <c r="E35" s="113">
        <v>6.1701388888888895E-4</v>
      </c>
      <c r="F35" s="112" t="s">
        <v>563</v>
      </c>
      <c r="H35" s="76">
        <v>2</v>
      </c>
      <c r="I35" s="121" t="s">
        <v>390</v>
      </c>
      <c r="J35" s="76" t="s">
        <v>190</v>
      </c>
      <c r="K35" s="76" t="str">
        <f t="shared" si="1"/>
        <v>rut M2</v>
      </c>
      <c r="L35" s="105">
        <v>5</v>
      </c>
      <c r="M35" s="112" t="s">
        <v>103</v>
      </c>
      <c r="O35" s="76">
        <v>2</v>
      </c>
      <c r="P35" s="121" t="s">
        <v>390</v>
      </c>
      <c r="Q35" s="119" t="s">
        <v>433</v>
      </c>
      <c r="R35" s="76" t="str">
        <f t="shared" si="2"/>
        <v>2M400m</v>
      </c>
      <c r="S35" s="103">
        <v>6.0196759259259296E-4</v>
      </c>
      <c r="T35" s="112" t="s">
        <v>563</v>
      </c>
      <c r="U35" s="76" t="s">
        <v>26</v>
      </c>
    </row>
    <row r="36" spans="1:21" ht="15">
      <c r="A36" s="76">
        <v>3</v>
      </c>
      <c r="B36" s="121" t="s">
        <v>448</v>
      </c>
      <c r="C36" s="119" t="s">
        <v>433</v>
      </c>
      <c r="D36" s="76" t="str">
        <f t="shared" si="0"/>
        <v>400m m3</v>
      </c>
      <c r="E36" s="113">
        <v>6.3842592592592597E-4</v>
      </c>
      <c r="F36" s="112" t="s">
        <v>104</v>
      </c>
      <c r="H36" s="76">
        <v>3</v>
      </c>
      <c r="I36" s="121" t="s">
        <v>390</v>
      </c>
      <c r="J36" s="76" t="s">
        <v>190</v>
      </c>
      <c r="K36" s="76" t="str">
        <f t="shared" si="1"/>
        <v>rut M3</v>
      </c>
      <c r="L36" s="105">
        <v>6</v>
      </c>
      <c r="M36" s="112" t="s">
        <v>101</v>
      </c>
      <c r="O36" s="76">
        <v>3</v>
      </c>
      <c r="P36" s="121" t="s">
        <v>390</v>
      </c>
      <c r="Q36" s="119" t="s">
        <v>433</v>
      </c>
      <c r="R36" s="76" t="str">
        <f t="shared" si="2"/>
        <v>3M400m</v>
      </c>
      <c r="S36" s="103">
        <v>6.2800925925925904E-4</v>
      </c>
      <c r="T36" s="112" t="s">
        <v>104</v>
      </c>
    </row>
    <row r="37" spans="1:21" ht="15">
      <c r="A37" s="76">
        <v>4</v>
      </c>
      <c r="B37" s="121" t="s">
        <v>448</v>
      </c>
      <c r="C37" s="119" t="s">
        <v>433</v>
      </c>
      <c r="D37" s="76" t="str">
        <f t="shared" si="0"/>
        <v>400m m4</v>
      </c>
      <c r="E37" s="113">
        <v>6.7141203703703699E-4</v>
      </c>
      <c r="F37" s="112" t="s">
        <v>105</v>
      </c>
      <c r="H37" s="76">
        <v>4</v>
      </c>
      <c r="I37" s="121" t="s">
        <v>390</v>
      </c>
      <c r="J37" s="76" t="s">
        <v>190</v>
      </c>
      <c r="K37" s="76" t="str">
        <f t="shared" si="1"/>
        <v>rut M4</v>
      </c>
      <c r="L37" s="105">
        <v>7</v>
      </c>
      <c r="M37" s="112" t="s">
        <v>97</v>
      </c>
      <c r="O37" s="76">
        <v>4</v>
      </c>
      <c r="P37" s="121" t="s">
        <v>390</v>
      </c>
      <c r="Q37" s="119" t="s">
        <v>433</v>
      </c>
      <c r="R37" s="76" t="str">
        <f t="shared" si="2"/>
        <v>4M400m</v>
      </c>
      <c r="S37" s="103">
        <v>6.6261574074074096E-4</v>
      </c>
      <c r="T37" s="112" t="s">
        <v>105</v>
      </c>
    </row>
    <row r="38" spans="1:21" ht="15">
      <c r="A38" s="76">
        <v>5</v>
      </c>
      <c r="B38" s="121" t="s">
        <v>448</v>
      </c>
      <c r="C38" s="119" t="s">
        <v>433</v>
      </c>
      <c r="D38" s="76" t="str">
        <f t="shared" si="0"/>
        <v>400m m5</v>
      </c>
      <c r="E38" s="113">
        <v>7.0729166666666705E-4</v>
      </c>
      <c r="F38" s="112" t="s">
        <v>106</v>
      </c>
      <c r="H38" s="76">
        <v>5</v>
      </c>
      <c r="I38" s="121" t="s">
        <v>390</v>
      </c>
      <c r="J38" s="76" t="s">
        <v>190</v>
      </c>
      <c r="K38" s="76" t="str">
        <f t="shared" si="1"/>
        <v>rut M5</v>
      </c>
      <c r="L38" s="105">
        <v>8</v>
      </c>
      <c r="M38" s="112" t="s">
        <v>108</v>
      </c>
      <c r="O38" s="76">
        <v>5</v>
      </c>
      <c r="P38" s="121" t="s">
        <v>390</v>
      </c>
      <c r="Q38" s="119" t="s">
        <v>433</v>
      </c>
      <c r="R38" s="76" t="str">
        <f t="shared" si="2"/>
        <v>5M400m</v>
      </c>
      <c r="S38" s="103">
        <v>6.9733796296296297E-4</v>
      </c>
      <c r="T38" s="112" t="s">
        <v>106</v>
      </c>
    </row>
    <row r="39" spans="1:21" ht="15">
      <c r="A39" s="76">
        <v>6</v>
      </c>
      <c r="B39" s="121" t="s">
        <v>448</v>
      </c>
      <c r="C39" s="119" t="s">
        <v>433</v>
      </c>
      <c r="D39" s="76" t="str">
        <f t="shared" si="0"/>
        <v>400m m6</v>
      </c>
      <c r="E39" s="113">
        <v>7.5405092592592603E-4</v>
      </c>
      <c r="F39" s="112" t="s">
        <v>108</v>
      </c>
      <c r="H39" s="76">
        <v>6</v>
      </c>
      <c r="I39" s="121" t="s">
        <v>390</v>
      </c>
      <c r="J39" s="76" t="s">
        <v>190</v>
      </c>
      <c r="K39" s="76" t="str">
        <f t="shared" si="1"/>
        <v>rut M6</v>
      </c>
      <c r="L39" s="105">
        <v>10</v>
      </c>
      <c r="M39" s="112" t="s">
        <v>106</v>
      </c>
      <c r="O39" s="76">
        <v>6</v>
      </c>
      <c r="P39" s="121" t="s">
        <v>390</v>
      </c>
      <c r="Q39" s="119" t="s">
        <v>433</v>
      </c>
      <c r="R39" s="76" t="str">
        <f t="shared" si="2"/>
        <v>6M400m</v>
      </c>
      <c r="S39" s="103">
        <v>7.4363425925925899E-4</v>
      </c>
      <c r="T39" s="112" t="s">
        <v>108</v>
      </c>
    </row>
    <row r="40" spans="1:21" ht="15">
      <c r="A40" s="76">
        <v>7</v>
      </c>
      <c r="B40" s="121" t="s">
        <v>448</v>
      </c>
      <c r="C40" s="119" t="s">
        <v>433</v>
      </c>
      <c r="D40" s="76" t="str">
        <f t="shared" si="0"/>
        <v>400m m7</v>
      </c>
      <c r="E40" s="113">
        <v>8.2349537037037005E-4</v>
      </c>
      <c r="F40" s="112" t="s">
        <v>97</v>
      </c>
      <c r="H40" s="76">
        <v>7</v>
      </c>
      <c r="I40" s="121" t="s">
        <v>390</v>
      </c>
      <c r="J40" s="76" t="s">
        <v>190</v>
      </c>
      <c r="K40" s="76" t="str">
        <f t="shared" si="1"/>
        <v>rut M7</v>
      </c>
      <c r="L40" s="105">
        <v>12.2</v>
      </c>
      <c r="M40" s="112" t="s">
        <v>105</v>
      </c>
      <c r="O40" s="76">
        <v>7</v>
      </c>
      <c r="P40" s="121" t="s">
        <v>390</v>
      </c>
      <c r="Q40" s="119" t="s">
        <v>433</v>
      </c>
      <c r="R40" s="76" t="str">
        <f t="shared" si="2"/>
        <v>7M400m</v>
      </c>
      <c r="S40" s="103">
        <v>8.1307870370370399E-4</v>
      </c>
      <c r="T40" s="112" t="s">
        <v>97</v>
      </c>
    </row>
    <row r="41" spans="1:21" ht="15">
      <c r="A41" s="76">
        <v>8</v>
      </c>
      <c r="B41" s="121" t="s">
        <v>448</v>
      </c>
      <c r="C41" s="119" t="s">
        <v>433</v>
      </c>
      <c r="D41" s="76" t="str">
        <f t="shared" si="0"/>
        <v>400m m8</v>
      </c>
      <c r="E41" s="113">
        <v>8.9293981481481505E-4</v>
      </c>
      <c r="F41" s="112" t="s">
        <v>101</v>
      </c>
      <c r="H41" s="76">
        <v>8</v>
      </c>
      <c r="I41" s="121" t="s">
        <v>390</v>
      </c>
      <c r="J41" s="76" t="s">
        <v>190</v>
      </c>
      <c r="K41" s="76" t="str">
        <f t="shared" si="1"/>
        <v>rut M8</v>
      </c>
      <c r="L41" s="105">
        <v>14</v>
      </c>
      <c r="M41" s="112" t="s">
        <v>104</v>
      </c>
      <c r="O41" s="76">
        <v>8</v>
      </c>
      <c r="P41" s="121" t="s">
        <v>390</v>
      </c>
      <c r="Q41" s="119" t="s">
        <v>433</v>
      </c>
      <c r="R41" s="76" t="str">
        <f t="shared" si="2"/>
        <v>8M400m</v>
      </c>
      <c r="S41" s="103">
        <v>8.59375E-4</v>
      </c>
      <c r="T41" s="112" t="s">
        <v>101</v>
      </c>
    </row>
    <row r="42" spans="1:21" ht="15">
      <c r="A42" s="76">
        <v>9</v>
      </c>
      <c r="B42" s="121" t="s">
        <v>448</v>
      </c>
      <c r="C42" s="119" t="s">
        <v>433</v>
      </c>
      <c r="D42" s="76" t="str">
        <f t="shared" si="0"/>
        <v>400m m9</v>
      </c>
      <c r="E42" s="113">
        <v>9.5081018518518496E-4</v>
      </c>
      <c r="F42" s="112" t="s">
        <v>103</v>
      </c>
      <c r="H42" s="76">
        <v>9</v>
      </c>
      <c r="I42" s="121" t="s">
        <v>390</v>
      </c>
      <c r="J42" s="76" t="s">
        <v>190</v>
      </c>
      <c r="K42" s="76" t="str">
        <f t="shared" si="1"/>
        <v>rut M9</v>
      </c>
      <c r="L42" s="105">
        <v>16</v>
      </c>
      <c r="M42" s="112" t="s">
        <v>563</v>
      </c>
      <c r="O42" s="76">
        <v>9</v>
      </c>
      <c r="P42" s="121" t="s">
        <v>390</v>
      </c>
      <c r="Q42" s="119" t="s">
        <v>433</v>
      </c>
      <c r="R42" s="76" t="str">
        <f t="shared" si="2"/>
        <v>9M400m</v>
      </c>
      <c r="S42" s="103">
        <v>9.0567129629629602E-4</v>
      </c>
      <c r="T42" s="112" t="s">
        <v>103</v>
      </c>
    </row>
    <row r="43" spans="1:21" ht="15">
      <c r="A43" s="76">
        <v>10</v>
      </c>
      <c r="B43" s="121" t="s">
        <v>448</v>
      </c>
      <c r="C43" s="119" t="s">
        <v>433</v>
      </c>
      <c r="D43" s="76" t="str">
        <f t="shared" si="0"/>
        <v>400m m10</v>
      </c>
      <c r="E43" s="113">
        <v>9.8553240740740697E-4</v>
      </c>
      <c r="F43" s="102" t="s">
        <v>293</v>
      </c>
      <c r="H43" s="76">
        <v>10</v>
      </c>
      <c r="I43" s="121" t="s">
        <v>390</v>
      </c>
      <c r="J43" s="76" t="s">
        <v>190</v>
      </c>
      <c r="K43" s="76" t="str">
        <f t="shared" si="1"/>
        <v>rut M10</v>
      </c>
      <c r="L43" s="114">
        <v>17.5</v>
      </c>
      <c r="M43" s="112" t="s">
        <v>102</v>
      </c>
      <c r="O43" s="76">
        <v>10</v>
      </c>
      <c r="P43" s="121" t="s">
        <v>390</v>
      </c>
      <c r="Q43" s="119" t="s">
        <v>433</v>
      </c>
      <c r="R43" s="76" t="str">
        <f t="shared" si="2"/>
        <v>10M400m</v>
      </c>
      <c r="S43" s="103">
        <v>9.5196759259259301E-4</v>
      </c>
      <c r="T43" s="10"/>
    </row>
    <row r="44" spans="1:21" ht="15">
      <c r="A44" s="76">
        <v>1</v>
      </c>
      <c r="B44" s="121" t="s">
        <v>448</v>
      </c>
      <c r="C44" s="119" t="s">
        <v>408</v>
      </c>
      <c r="D44" s="76" t="str">
        <f t="shared" si="0"/>
        <v>600m m1</v>
      </c>
      <c r="F44" s="112" t="s">
        <v>102</v>
      </c>
      <c r="H44" s="76">
        <v>1</v>
      </c>
      <c r="I44" s="121" t="s">
        <v>390</v>
      </c>
      <c r="J44" s="76" t="s">
        <v>410</v>
      </c>
      <c r="K44" s="76" t="str">
        <f t="shared" si="1"/>
        <v>rut3kg M1</v>
      </c>
      <c r="L44" s="106">
        <v>3</v>
      </c>
      <c r="M44" s="102" t="s">
        <v>293</v>
      </c>
      <c r="O44" s="76">
        <v>1</v>
      </c>
      <c r="P44" s="121" t="s">
        <v>390</v>
      </c>
      <c r="Q44" s="119" t="s">
        <v>408</v>
      </c>
      <c r="R44" s="76" t="str">
        <f t="shared" si="2"/>
        <v>1M600m</v>
      </c>
      <c r="T44" s="112" t="s">
        <v>102</v>
      </c>
      <c r="U44" s="76" t="s">
        <v>36</v>
      </c>
    </row>
    <row r="45" spans="1:21" ht="15">
      <c r="A45" s="76">
        <v>2</v>
      </c>
      <c r="B45" s="121" t="s">
        <v>448</v>
      </c>
      <c r="C45" s="119" t="s">
        <v>408</v>
      </c>
      <c r="D45" s="76" t="str">
        <f t="shared" si="0"/>
        <v>600m m2</v>
      </c>
      <c r="F45" s="112" t="s">
        <v>563</v>
      </c>
      <c r="H45" s="76">
        <v>2</v>
      </c>
      <c r="I45" s="121" t="s">
        <v>390</v>
      </c>
      <c r="J45" s="76" t="s">
        <v>410</v>
      </c>
      <c r="K45" s="76" t="str">
        <f t="shared" si="1"/>
        <v>rut3kg M2</v>
      </c>
      <c r="L45" s="105">
        <v>6.5</v>
      </c>
      <c r="M45" s="112" t="s">
        <v>103</v>
      </c>
      <c r="O45" s="76">
        <v>2</v>
      </c>
      <c r="P45" s="121" t="s">
        <v>390</v>
      </c>
      <c r="Q45" s="119" t="s">
        <v>408</v>
      </c>
      <c r="R45" s="76" t="str">
        <f t="shared" si="2"/>
        <v>2M600m</v>
      </c>
      <c r="T45" s="112" t="s">
        <v>563</v>
      </c>
    </row>
    <row r="46" spans="1:21" ht="15">
      <c r="A46" s="76">
        <v>3</v>
      </c>
      <c r="B46" s="121" t="s">
        <v>448</v>
      </c>
      <c r="C46" s="119" t="s">
        <v>408</v>
      </c>
      <c r="D46" s="76" t="str">
        <f t="shared" si="0"/>
        <v>600m m3</v>
      </c>
      <c r="E46" s="113">
        <v>1.0648148148148101E-3</v>
      </c>
      <c r="F46" s="112" t="s">
        <v>104</v>
      </c>
      <c r="H46" s="76">
        <v>3</v>
      </c>
      <c r="I46" s="121" t="s">
        <v>390</v>
      </c>
      <c r="J46" s="76" t="s">
        <v>410</v>
      </c>
      <c r="K46" s="76" t="str">
        <f t="shared" si="1"/>
        <v>rut3kg M3</v>
      </c>
      <c r="L46" s="105">
        <v>7.2</v>
      </c>
      <c r="M46" s="112" t="s">
        <v>101</v>
      </c>
      <c r="O46" s="76">
        <v>3</v>
      </c>
      <c r="P46" s="121" t="s">
        <v>390</v>
      </c>
      <c r="Q46" s="119" t="s">
        <v>408</v>
      </c>
      <c r="R46" s="76" t="str">
        <f t="shared" si="2"/>
        <v>3M600m</v>
      </c>
      <c r="S46" s="104">
        <v>9.8379629629629598E-4</v>
      </c>
      <c r="T46" s="112" t="s">
        <v>104</v>
      </c>
    </row>
    <row r="47" spans="1:21" ht="15">
      <c r="A47" s="76">
        <v>4</v>
      </c>
      <c r="B47" s="121" t="s">
        <v>448</v>
      </c>
      <c r="C47" s="119" t="s">
        <v>408</v>
      </c>
      <c r="D47" s="76" t="str">
        <f t="shared" si="0"/>
        <v>600m m4</v>
      </c>
      <c r="E47" s="113">
        <v>1.1141203703703699E-3</v>
      </c>
      <c r="F47" s="112" t="s">
        <v>105</v>
      </c>
      <c r="H47" s="76">
        <v>4</v>
      </c>
      <c r="I47" s="121" t="s">
        <v>390</v>
      </c>
      <c r="J47" s="76" t="s">
        <v>410</v>
      </c>
      <c r="K47" s="76" t="str">
        <f t="shared" si="1"/>
        <v>rut3kg M4</v>
      </c>
      <c r="L47" s="105">
        <v>8</v>
      </c>
      <c r="M47" s="112" t="s">
        <v>97</v>
      </c>
      <c r="O47" s="76">
        <v>4</v>
      </c>
      <c r="P47" s="121" t="s">
        <v>390</v>
      </c>
      <c r="Q47" s="119" t="s">
        <v>408</v>
      </c>
      <c r="R47" s="76" t="str">
        <f t="shared" si="2"/>
        <v>4M600m</v>
      </c>
      <c r="S47" s="104">
        <v>1.1140046296296299E-3</v>
      </c>
      <c r="T47" s="112" t="s">
        <v>105</v>
      </c>
    </row>
    <row r="48" spans="1:21" ht="15">
      <c r="A48" s="76">
        <v>5</v>
      </c>
      <c r="B48" s="121" t="s">
        <v>448</v>
      </c>
      <c r="C48" s="119" t="s">
        <v>408</v>
      </c>
      <c r="D48" s="76" t="str">
        <f t="shared" si="0"/>
        <v>600m m5</v>
      </c>
      <c r="E48" s="113">
        <v>1.171875E-3</v>
      </c>
      <c r="F48" s="112" t="s">
        <v>106</v>
      </c>
      <c r="H48" s="76">
        <v>5</v>
      </c>
      <c r="I48" s="121" t="s">
        <v>390</v>
      </c>
      <c r="J48" s="76" t="s">
        <v>410</v>
      </c>
      <c r="K48" s="76" t="str">
        <f t="shared" si="1"/>
        <v>rut3kg M5</v>
      </c>
      <c r="L48" s="105">
        <v>9.5</v>
      </c>
      <c r="M48" s="112" t="s">
        <v>108</v>
      </c>
      <c r="O48" s="76">
        <v>5</v>
      </c>
      <c r="P48" s="121" t="s">
        <v>390</v>
      </c>
      <c r="Q48" s="119" t="s">
        <v>408</v>
      </c>
      <c r="R48" s="76" t="str">
        <f t="shared" si="2"/>
        <v>5M600m</v>
      </c>
      <c r="S48" s="104">
        <v>1.171875E-3</v>
      </c>
      <c r="T48" s="112" t="s">
        <v>106</v>
      </c>
    </row>
    <row r="49" spans="1:22" ht="15">
      <c r="A49" s="76">
        <v>6</v>
      </c>
      <c r="B49" s="121" t="s">
        <v>448</v>
      </c>
      <c r="C49" s="119" t="s">
        <v>408</v>
      </c>
      <c r="D49" s="76" t="str">
        <f t="shared" si="0"/>
        <v>600m m6</v>
      </c>
      <c r="E49" s="113">
        <v>1.2528935185185199E-3</v>
      </c>
      <c r="F49" s="112" t="s">
        <v>108</v>
      </c>
      <c r="H49" s="76">
        <v>6</v>
      </c>
      <c r="I49" s="121" t="s">
        <v>390</v>
      </c>
      <c r="J49" s="76" t="s">
        <v>410</v>
      </c>
      <c r="K49" s="76" t="str">
        <f t="shared" si="1"/>
        <v>rut3kg M6</v>
      </c>
      <c r="L49" s="105">
        <v>11</v>
      </c>
      <c r="M49" s="112" t="s">
        <v>106</v>
      </c>
      <c r="O49" s="76">
        <v>6</v>
      </c>
      <c r="P49" s="121" t="s">
        <v>390</v>
      </c>
      <c r="Q49" s="119" t="s">
        <v>408</v>
      </c>
      <c r="R49" s="76" t="str">
        <f t="shared" si="2"/>
        <v>6M600m</v>
      </c>
      <c r="S49" s="104">
        <v>1.2528935185185199E-3</v>
      </c>
      <c r="T49" s="112" t="s">
        <v>108</v>
      </c>
    </row>
    <row r="50" spans="1:22" ht="15">
      <c r="A50" s="76">
        <v>7</v>
      </c>
      <c r="B50" s="121" t="s">
        <v>448</v>
      </c>
      <c r="C50" s="119" t="s">
        <v>408</v>
      </c>
      <c r="D50" s="76" t="str">
        <f t="shared" si="0"/>
        <v>600m m7</v>
      </c>
      <c r="E50" s="113">
        <v>1.34548611111111E-3</v>
      </c>
      <c r="F50" s="112" t="s">
        <v>97</v>
      </c>
      <c r="H50" s="76">
        <v>7</v>
      </c>
      <c r="I50" s="121" t="s">
        <v>390</v>
      </c>
      <c r="J50" s="76" t="s">
        <v>410</v>
      </c>
      <c r="K50" s="76" t="str">
        <f t="shared" si="1"/>
        <v>rut3kg M7</v>
      </c>
      <c r="L50" s="105">
        <v>13.2</v>
      </c>
      <c r="M50" s="112" t="s">
        <v>105</v>
      </c>
      <c r="O50" s="76">
        <v>7</v>
      </c>
      <c r="P50" s="121" t="s">
        <v>390</v>
      </c>
      <c r="Q50" s="119" t="s">
        <v>408</v>
      </c>
      <c r="R50" s="76" t="str">
        <f t="shared" si="2"/>
        <v>7M600m</v>
      </c>
      <c r="S50" s="104">
        <v>1.34548611111111E-3</v>
      </c>
      <c r="T50" s="112" t="s">
        <v>97</v>
      </c>
    </row>
    <row r="51" spans="1:22" ht="15">
      <c r="A51" s="76">
        <v>8</v>
      </c>
      <c r="B51" s="121" t="s">
        <v>448</v>
      </c>
      <c r="C51" s="119" t="s">
        <v>408</v>
      </c>
      <c r="D51" s="76" t="str">
        <f t="shared" si="0"/>
        <v>600m m8</v>
      </c>
      <c r="E51" s="113">
        <v>1.42650462962963E-3</v>
      </c>
      <c r="F51" s="112" t="s">
        <v>101</v>
      </c>
      <c r="H51" s="76">
        <v>8</v>
      </c>
      <c r="I51" s="121" t="s">
        <v>390</v>
      </c>
      <c r="J51" s="76" t="s">
        <v>410</v>
      </c>
      <c r="K51" s="76" t="str">
        <f t="shared" si="1"/>
        <v>rut3kg M8</v>
      </c>
      <c r="L51" s="105">
        <v>15.2</v>
      </c>
      <c r="M51" s="112" t="s">
        <v>104</v>
      </c>
      <c r="O51" s="76">
        <v>8</v>
      </c>
      <c r="P51" s="121" t="s">
        <v>390</v>
      </c>
      <c r="Q51" s="119" t="s">
        <v>408</v>
      </c>
      <c r="R51" s="76" t="str">
        <f t="shared" si="2"/>
        <v>8M600m</v>
      </c>
      <c r="S51" s="104">
        <v>1.42650462962963E-3</v>
      </c>
      <c r="T51" s="112" t="s">
        <v>101</v>
      </c>
    </row>
    <row r="52" spans="1:22" ht="15">
      <c r="A52" s="76">
        <v>9</v>
      </c>
      <c r="B52" s="121" t="s">
        <v>448</v>
      </c>
      <c r="C52" s="119" t="s">
        <v>408</v>
      </c>
      <c r="D52" s="76" t="str">
        <f t="shared" si="0"/>
        <v>600m m9</v>
      </c>
      <c r="E52" s="113">
        <v>1.50752314814815E-3</v>
      </c>
      <c r="F52" s="112" t="s">
        <v>103</v>
      </c>
      <c r="H52" s="76">
        <v>9</v>
      </c>
      <c r="I52" s="121" t="s">
        <v>390</v>
      </c>
      <c r="K52" s="76" t="str">
        <f t="shared" si="1"/>
        <v xml:space="preserve"> M9</v>
      </c>
      <c r="M52" s="112"/>
      <c r="O52" s="76">
        <v>9</v>
      </c>
      <c r="P52" s="121" t="s">
        <v>390</v>
      </c>
      <c r="Q52" s="119" t="s">
        <v>408</v>
      </c>
      <c r="R52" s="76" t="str">
        <f t="shared" si="2"/>
        <v>9M600m</v>
      </c>
      <c r="S52" s="104">
        <v>1.50752314814815E-3</v>
      </c>
      <c r="T52" s="112" t="s">
        <v>103</v>
      </c>
    </row>
    <row r="53" spans="1:22" ht="15">
      <c r="A53" s="76">
        <v>10</v>
      </c>
      <c r="B53" s="121" t="s">
        <v>448</v>
      </c>
      <c r="C53" s="119" t="s">
        <v>408</v>
      </c>
      <c r="D53" s="76" t="str">
        <f t="shared" si="0"/>
        <v>600m m10</v>
      </c>
      <c r="E53" s="113">
        <v>1.58854166666667E-3</v>
      </c>
      <c r="F53" s="102" t="s">
        <v>293</v>
      </c>
      <c r="H53" s="76">
        <v>10</v>
      </c>
      <c r="I53" s="121" t="s">
        <v>390</v>
      </c>
      <c r="K53" s="76" t="str">
        <f t="shared" si="1"/>
        <v xml:space="preserve"> M10</v>
      </c>
      <c r="M53" s="112"/>
      <c r="O53" s="76">
        <v>10</v>
      </c>
      <c r="P53" s="121" t="s">
        <v>390</v>
      </c>
      <c r="Q53" s="119" t="s">
        <v>408</v>
      </c>
      <c r="R53" s="76" t="str">
        <f t="shared" si="2"/>
        <v>10M600m</v>
      </c>
      <c r="S53" s="110">
        <v>1.58854166666667E-3</v>
      </c>
      <c r="T53" s="10"/>
    </row>
    <row r="54" spans="1:22" ht="15">
      <c r="A54" s="76">
        <v>1</v>
      </c>
      <c r="B54" s="121" t="s">
        <v>448</v>
      </c>
      <c r="C54" s="119" t="s">
        <v>405</v>
      </c>
      <c r="D54" s="76" t="str">
        <f t="shared" si="0"/>
        <v>800m m1</v>
      </c>
      <c r="E54" s="113">
        <v>1.38888888888889E-3</v>
      </c>
      <c r="F54" s="112" t="s">
        <v>102</v>
      </c>
      <c r="H54" s="76">
        <v>1</v>
      </c>
      <c r="I54" s="121" t="s">
        <v>390</v>
      </c>
      <c r="J54" s="76" t="s">
        <v>404</v>
      </c>
      <c r="K54" s="76" t="str">
        <f t="shared" si="1"/>
        <v>kartis M1</v>
      </c>
      <c r="L54" s="106">
        <v>1</v>
      </c>
      <c r="M54" s="102" t="s">
        <v>293</v>
      </c>
      <c r="O54" s="76">
        <v>1</v>
      </c>
      <c r="P54" s="121" t="s">
        <v>390</v>
      </c>
      <c r="Q54" s="119" t="s">
        <v>405</v>
      </c>
      <c r="R54" s="76" t="str">
        <f t="shared" si="2"/>
        <v>1M800m</v>
      </c>
      <c r="S54" s="103">
        <v>1.3657407407407401E-3</v>
      </c>
      <c r="T54" s="112" t="s">
        <v>102</v>
      </c>
    </row>
    <row r="55" spans="1:22" ht="15">
      <c r="A55" s="76">
        <v>2</v>
      </c>
      <c r="B55" s="121" t="s">
        <v>448</v>
      </c>
      <c r="C55" s="119" t="s">
        <v>405</v>
      </c>
      <c r="D55" s="76" t="str">
        <f t="shared" si="0"/>
        <v>800m m2</v>
      </c>
      <c r="E55" s="113">
        <v>1.41793981481481E-3</v>
      </c>
      <c r="F55" s="112" t="s">
        <v>563</v>
      </c>
      <c r="H55" s="76">
        <v>2</v>
      </c>
      <c r="I55" s="121" t="s">
        <v>390</v>
      </c>
      <c r="J55" s="76" t="s">
        <v>404</v>
      </c>
      <c r="K55" s="76" t="str">
        <f t="shared" si="1"/>
        <v>kartis M2</v>
      </c>
      <c r="L55" s="105">
        <v>1.8</v>
      </c>
      <c r="M55" s="112" t="s">
        <v>103</v>
      </c>
      <c r="O55" s="76">
        <v>2</v>
      </c>
      <c r="P55" s="121" t="s">
        <v>390</v>
      </c>
      <c r="Q55" s="119" t="s">
        <v>405</v>
      </c>
      <c r="R55" s="76" t="str">
        <f t="shared" si="2"/>
        <v>2M800m</v>
      </c>
      <c r="S55" s="103">
        <v>1.4040509259259299E-3</v>
      </c>
      <c r="T55" s="112" t="s">
        <v>563</v>
      </c>
      <c r="U55" s="76" t="s">
        <v>174</v>
      </c>
    </row>
    <row r="56" spans="1:22" ht="15">
      <c r="A56" s="76">
        <v>3</v>
      </c>
      <c r="B56" s="121" t="s">
        <v>448</v>
      </c>
      <c r="C56" s="119" t="s">
        <v>405</v>
      </c>
      <c r="D56" s="76" t="str">
        <f t="shared" si="0"/>
        <v>800m m3</v>
      </c>
      <c r="E56" s="113">
        <v>1.4815972222222201E-3</v>
      </c>
      <c r="F56" s="112" t="s">
        <v>104</v>
      </c>
      <c r="H56" s="76">
        <v>3</v>
      </c>
      <c r="I56" s="121" t="s">
        <v>390</v>
      </c>
      <c r="J56" s="76" t="s">
        <v>404</v>
      </c>
      <c r="K56" s="76" t="str">
        <f t="shared" si="1"/>
        <v>kartis M3</v>
      </c>
      <c r="L56" s="105">
        <v>1.95</v>
      </c>
      <c r="M56" s="112" t="s">
        <v>101</v>
      </c>
      <c r="O56" s="76">
        <v>3</v>
      </c>
      <c r="P56" s="121" t="s">
        <v>390</v>
      </c>
      <c r="Q56" s="119" t="s">
        <v>405</v>
      </c>
      <c r="R56" s="76" t="str">
        <f t="shared" si="2"/>
        <v>3M800m</v>
      </c>
      <c r="S56" s="103">
        <v>1.4584490740740699E-3</v>
      </c>
      <c r="T56" s="112" t="s">
        <v>104</v>
      </c>
      <c r="U56" s="76" t="s">
        <v>22</v>
      </c>
    </row>
    <row r="57" spans="1:22" ht="15">
      <c r="A57" s="76">
        <v>4</v>
      </c>
      <c r="B57" s="121" t="s">
        <v>448</v>
      </c>
      <c r="C57" s="119" t="s">
        <v>405</v>
      </c>
      <c r="D57" s="76" t="str">
        <f t="shared" si="0"/>
        <v>800m m4</v>
      </c>
      <c r="E57" s="113">
        <v>1.55960648148148E-3</v>
      </c>
      <c r="F57" s="112" t="s">
        <v>105</v>
      </c>
      <c r="H57" s="76">
        <v>4</v>
      </c>
      <c r="I57" s="121" t="s">
        <v>390</v>
      </c>
      <c r="J57" s="76" t="s">
        <v>404</v>
      </c>
      <c r="K57" s="76" t="str">
        <f t="shared" si="1"/>
        <v>kartis M4</v>
      </c>
      <c r="L57" s="105">
        <v>2.15</v>
      </c>
      <c r="M57" s="112" t="s">
        <v>97</v>
      </c>
      <c r="O57" s="76">
        <v>4</v>
      </c>
      <c r="P57" s="121" t="s">
        <v>390</v>
      </c>
      <c r="Q57" s="119" t="s">
        <v>405</v>
      </c>
      <c r="R57" s="76" t="str">
        <f t="shared" si="2"/>
        <v>4M800m</v>
      </c>
      <c r="S57" s="103">
        <v>1.5421296296296301E-3</v>
      </c>
      <c r="T57" s="112" t="s">
        <v>105</v>
      </c>
    </row>
    <row r="58" spans="1:22" ht="15">
      <c r="A58" s="76">
        <v>5</v>
      </c>
      <c r="B58" s="121" t="s">
        <v>448</v>
      </c>
      <c r="C58" s="119" t="s">
        <v>405</v>
      </c>
      <c r="D58" s="76" t="str">
        <f t="shared" si="0"/>
        <v>800m m5</v>
      </c>
      <c r="E58" s="113">
        <v>1.6579861111111101E-3</v>
      </c>
      <c r="F58" s="112" t="s">
        <v>106</v>
      </c>
      <c r="H58" s="76">
        <v>5</v>
      </c>
      <c r="I58" s="121" t="s">
        <v>390</v>
      </c>
      <c r="J58" s="76" t="s">
        <v>404</v>
      </c>
      <c r="K58" s="76" t="str">
        <f t="shared" si="1"/>
        <v>kartis M5</v>
      </c>
      <c r="L58" s="105">
        <v>2.4</v>
      </c>
      <c r="M58" s="112" t="s">
        <v>108</v>
      </c>
      <c r="O58" s="76">
        <v>5</v>
      </c>
      <c r="P58" s="121" t="s">
        <v>390</v>
      </c>
      <c r="Q58" s="119" t="s">
        <v>405</v>
      </c>
      <c r="R58" s="76" t="str">
        <f t="shared" si="2"/>
        <v>5M800m</v>
      </c>
      <c r="S58" s="103">
        <v>1.6462962962963E-3</v>
      </c>
      <c r="T58" s="112" t="s">
        <v>106</v>
      </c>
    </row>
    <row r="59" spans="1:22" ht="15">
      <c r="A59" s="76">
        <v>6</v>
      </c>
      <c r="B59" s="121" t="s">
        <v>448</v>
      </c>
      <c r="C59" s="119" t="s">
        <v>405</v>
      </c>
      <c r="D59" s="76" t="str">
        <f t="shared" si="0"/>
        <v>800m m6</v>
      </c>
      <c r="E59" s="113">
        <v>1.80844907407407E-3</v>
      </c>
      <c r="F59" s="112" t="s">
        <v>108</v>
      </c>
      <c r="H59" s="76">
        <v>6</v>
      </c>
      <c r="I59" s="121" t="s">
        <v>390</v>
      </c>
      <c r="J59" s="76" t="s">
        <v>404</v>
      </c>
      <c r="K59" s="76" t="str">
        <f t="shared" si="1"/>
        <v>kartis M6</v>
      </c>
      <c r="L59" s="105">
        <v>2.7</v>
      </c>
      <c r="M59" s="112" t="s">
        <v>106</v>
      </c>
      <c r="O59" s="76">
        <v>6</v>
      </c>
      <c r="P59" s="121" t="s">
        <v>390</v>
      </c>
      <c r="Q59" s="119" t="s">
        <v>405</v>
      </c>
      <c r="R59" s="76" t="str">
        <f t="shared" si="2"/>
        <v>6M800m</v>
      </c>
      <c r="S59" s="103">
        <v>1.7967592592592601E-3</v>
      </c>
      <c r="T59" s="112" t="s">
        <v>108</v>
      </c>
    </row>
    <row r="60" spans="1:22" ht="15">
      <c r="A60" s="76">
        <v>7</v>
      </c>
      <c r="B60" s="121" t="s">
        <v>448</v>
      </c>
      <c r="C60" s="119" t="s">
        <v>405</v>
      </c>
      <c r="D60" s="76" t="str">
        <f t="shared" si="0"/>
        <v>800m m7</v>
      </c>
      <c r="E60" s="113">
        <v>2.03993055555556E-3</v>
      </c>
      <c r="F60" s="112" t="s">
        <v>97</v>
      </c>
      <c r="H60" s="76">
        <v>7</v>
      </c>
      <c r="I60" s="121" t="s">
        <v>390</v>
      </c>
      <c r="J60" s="76" t="s">
        <v>404</v>
      </c>
      <c r="K60" s="76" t="str">
        <f t="shared" si="1"/>
        <v>kartis M7</v>
      </c>
      <c r="L60" s="105">
        <v>3.1</v>
      </c>
      <c r="M60" s="112" t="s">
        <v>105</v>
      </c>
      <c r="O60" s="76">
        <v>7</v>
      </c>
      <c r="P60" s="121" t="s">
        <v>390</v>
      </c>
      <c r="Q60" s="119" t="s">
        <v>405</v>
      </c>
      <c r="R60" s="76" t="str">
        <f t="shared" si="2"/>
        <v>7M800m</v>
      </c>
      <c r="S60" s="103">
        <v>2.0282407407407402E-3</v>
      </c>
      <c r="T60" s="112" t="s">
        <v>97</v>
      </c>
    </row>
    <row r="61" spans="1:22" ht="15">
      <c r="A61" s="76">
        <v>8</v>
      </c>
      <c r="B61" s="121" t="s">
        <v>448</v>
      </c>
      <c r="C61" s="119" t="s">
        <v>405</v>
      </c>
      <c r="D61" s="76" t="str">
        <f t="shared" si="0"/>
        <v>800m m8</v>
      </c>
      <c r="E61" s="113">
        <v>2.1556712962963001E-3</v>
      </c>
      <c r="F61" s="112" t="s">
        <v>101</v>
      </c>
      <c r="H61" s="76">
        <v>8</v>
      </c>
      <c r="I61" s="121" t="s">
        <v>390</v>
      </c>
      <c r="J61" s="76" t="s">
        <v>404</v>
      </c>
      <c r="K61" s="76" t="str">
        <f t="shared" si="1"/>
        <v>kartis M8</v>
      </c>
      <c r="L61" s="105">
        <v>3.48</v>
      </c>
      <c r="M61" s="112" t="s">
        <v>104</v>
      </c>
      <c r="O61" s="76">
        <v>8</v>
      </c>
      <c r="P61" s="121" t="s">
        <v>390</v>
      </c>
      <c r="Q61" s="119" t="s">
        <v>405</v>
      </c>
      <c r="R61" s="76" t="str">
        <f t="shared" si="2"/>
        <v>8M800m</v>
      </c>
      <c r="S61" s="103">
        <v>2.1439814814814798E-3</v>
      </c>
      <c r="T61" s="112" t="s">
        <v>101</v>
      </c>
    </row>
    <row r="62" spans="1:22" ht="15">
      <c r="A62" s="76">
        <v>9</v>
      </c>
      <c r="B62" s="121" t="s">
        <v>448</v>
      </c>
      <c r="C62" s="119" t="s">
        <v>405</v>
      </c>
      <c r="D62" s="76" t="str">
        <f t="shared" si="0"/>
        <v>800m m9</v>
      </c>
      <c r="E62" s="113">
        <v>2.31770833333333E-3</v>
      </c>
      <c r="F62" s="112" t="s">
        <v>103</v>
      </c>
      <c r="H62" s="76">
        <v>9</v>
      </c>
      <c r="I62" s="121" t="s">
        <v>390</v>
      </c>
      <c r="J62" s="76" t="s">
        <v>404</v>
      </c>
      <c r="K62" s="76" t="str">
        <f t="shared" si="1"/>
        <v>kartis M9</v>
      </c>
      <c r="L62" s="105">
        <v>3.82</v>
      </c>
      <c r="M62" s="112" t="s">
        <v>563</v>
      </c>
      <c r="O62" s="76">
        <v>9</v>
      </c>
      <c r="P62" s="121" t="s">
        <v>390</v>
      </c>
      <c r="Q62" s="119" t="s">
        <v>405</v>
      </c>
      <c r="R62" s="76" t="str">
        <f t="shared" si="2"/>
        <v>9M800m</v>
      </c>
      <c r="S62" s="103">
        <v>2.3175925925925898E-3</v>
      </c>
      <c r="T62" s="112" t="s">
        <v>103</v>
      </c>
    </row>
    <row r="63" spans="1:22" ht="15">
      <c r="A63" s="76">
        <v>10</v>
      </c>
      <c r="B63" s="121" t="s">
        <v>448</v>
      </c>
      <c r="C63" s="119" t="s">
        <v>405</v>
      </c>
      <c r="D63" s="76" t="str">
        <f t="shared" si="0"/>
        <v>800m m10</v>
      </c>
      <c r="E63" s="113">
        <v>2.5491898148148101E-3</v>
      </c>
      <c r="F63" s="102" t="s">
        <v>293</v>
      </c>
      <c r="H63" s="76">
        <v>10</v>
      </c>
      <c r="I63" s="121" t="s">
        <v>390</v>
      </c>
      <c r="J63" s="76" t="s">
        <v>404</v>
      </c>
      <c r="K63" s="76" t="str">
        <f t="shared" si="1"/>
        <v>kartis M10</v>
      </c>
      <c r="L63" s="114">
        <v>4.0999999999999996</v>
      </c>
      <c r="M63" s="112" t="s">
        <v>102</v>
      </c>
      <c r="O63" s="76">
        <v>10</v>
      </c>
      <c r="P63" s="121" t="s">
        <v>390</v>
      </c>
      <c r="Q63" s="119" t="s">
        <v>405</v>
      </c>
      <c r="R63" s="76" t="str">
        <f t="shared" si="2"/>
        <v>10M800m</v>
      </c>
      <c r="S63" s="103">
        <v>2.4912037037036999E-3</v>
      </c>
      <c r="T63" s="10"/>
    </row>
    <row r="64" spans="1:22" ht="15">
      <c r="A64" s="76">
        <v>1</v>
      </c>
      <c r="B64" s="121" t="s">
        <v>448</v>
      </c>
      <c r="C64" s="119" t="s">
        <v>411</v>
      </c>
      <c r="D64" s="76" t="str">
        <f t="shared" si="0"/>
        <v>1000m m1</v>
      </c>
      <c r="E64" s="116">
        <v>1.7361111111111099E-3</v>
      </c>
      <c r="F64" s="112" t="s">
        <v>102</v>
      </c>
      <c r="G64" s="109">
        <v>1.8172453703703701E-3</v>
      </c>
      <c r="H64" s="76">
        <v>1</v>
      </c>
      <c r="I64" s="121" t="s">
        <v>390</v>
      </c>
      <c r="K64" s="76" t="str">
        <f t="shared" si="1"/>
        <v xml:space="preserve"> M1</v>
      </c>
      <c r="M64" s="102" t="s">
        <v>293</v>
      </c>
      <c r="O64" s="76">
        <v>1</v>
      </c>
      <c r="P64" s="121" t="s">
        <v>390</v>
      </c>
      <c r="Q64" s="119" t="s">
        <v>411</v>
      </c>
      <c r="R64" s="76" t="str">
        <f t="shared" si="2"/>
        <v>1M1000m</v>
      </c>
      <c r="T64" s="112" t="s">
        <v>102</v>
      </c>
      <c r="V64" s="76" t="s">
        <v>25</v>
      </c>
    </row>
    <row r="65" spans="1:21" ht="15">
      <c r="A65" s="76">
        <v>2</v>
      </c>
      <c r="B65" s="121" t="s">
        <v>448</v>
      </c>
      <c r="C65" s="119" t="s">
        <v>411</v>
      </c>
      <c r="D65" s="76" t="str">
        <f t="shared" si="0"/>
        <v>1000m m2</v>
      </c>
      <c r="E65" s="116">
        <v>1.82881944444444E-3</v>
      </c>
      <c r="F65" s="112" t="s">
        <v>563</v>
      </c>
      <c r="G65" s="109">
        <v>1.8982638888888901E-3</v>
      </c>
      <c r="H65" s="76">
        <v>2</v>
      </c>
      <c r="I65" s="121" t="s">
        <v>390</v>
      </c>
      <c r="K65" s="76" t="str">
        <f t="shared" si="1"/>
        <v xml:space="preserve"> M2</v>
      </c>
      <c r="M65" s="112" t="s">
        <v>103</v>
      </c>
      <c r="O65" s="76">
        <v>2</v>
      </c>
      <c r="P65" s="121" t="s">
        <v>390</v>
      </c>
      <c r="Q65" s="119" t="s">
        <v>411</v>
      </c>
      <c r="R65" s="76" t="str">
        <f t="shared" si="2"/>
        <v>2M1000m</v>
      </c>
      <c r="T65" s="112" t="s">
        <v>563</v>
      </c>
    </row>
    <row r="66" spans="1:21" ht="15">
      <c r="A66" s="76">
        <v>3</v>
      </c>
      <c r="B66" s="121" t="s">
        <v>448</v>
      </c>
      <c r="C66" s="119" t="s">
        <v>411</v>
      </c>
      <c r="D66" s="76" t="str">
        <f t="shared" si="0"/>
        <v>1000m m3</v>
      </c>
      <c r="E66" s="116">
        <v>1.92141203703704E-3</v>
      </c>
      <c r="F66" s="112" t="s">
        <v>104</v>
      </c>
      <c r="G66" s="109">
        <v>2.0024305555555598E-3</v>
      </c>
      <c r="H66" s="76">
        <v>3</v>
      </c>
      <c r="I66" s="121" t="s">
        <v>390</v>
      </c>
      <c r="K66" s="76" t="str">
        <f t="shared" si="1"/>
        <v xml:space="preserve"> M3</v>
      </c>
      <c r="M66" s="112" t="s">
        <v>101</v>
      </c>
      <c r="O66" s="76">
        <v>3</v>
      </c>
      <c r="P66" s="121" t="s">
        <v>390</v>
      </c>
      <c r="Q66" s="119" t="s">
        <v>411</v>
      </c>
      <c r="R66" s="76" t="str">
        <f t="shared" si="2"/>
        <v>3M1000m</v>
      </c>
      <c r="S66" s="116">
        <v>1.90972222222222E-3</v>
      </c>
      <c r="T66" s="112" t="s">
        <v>104</v>
      </c>
    </row>
    <row r="67" spans="1:21" ht="15">
      <c r="A67" s="76">
        <v>4</v>
      </c>
      <c r="B67" s="121" t="s">
        <v>448</v>
      </c>
      <c r="C67" s="119" t="s">
        <v>411</v>
      </c>
      <c r="D67" s="76" t="str">
        <f t="shared" si="0"/>
        <v>1000m m4</v>
      </c>
      <c r="E67" s="116">
        <v>2.0255787037037E-3</v>
      </c>
      <c r="F67" s="112" t="s">
        <v>105</v>
      </c>
      <c r="G67" s="109">
        <v>2.1413194444444401E-3</v>
      </c>
      <c r="H67" s="76">
        <v>4</v>
      </c>
      <c r="I67" s="121" t="s">
        <v>390</v>
      </c>
      <c r="K67" s="76" t="str">
        <f t="shared" si="1"/>
        <v xml:space="preserve"> M4</v>
      </c>
      <c r="M67" s="112" t="s">
        <v>97</v>
      </c>
      <c r="O67" s="76">
        <v>4</v>
      </c>
      <c r="P67" s="121" t="s">
        <v>390</v>
      </c>
      <c r="Q67" s="119" t="s">
        <v>411</v>
      </c>
      <c r="R67" s="76" t="str">
        <f t="shared" si="2"/>
        <v>4M1000m</v>
      </c>
      <c r="S67" s="116">
        <v>2.0024305555555598E-3</v>
      </c>
      <c r="T67" s="112" t="s">
        <v>105</v>
      </c>
    </row>
    <row r="68" spans="1:21" ht="15">
      <c r="A68" s="76">
        <v>5</v>
      </c>
      <c r="B68" s="121" t="s">
        <v>448</v>
      </c>
      <c r="C68" s="119" t="s">
        <v>411</v>
      </c>
      <c r="D68" s="76" t="str">
        <f t="shared" ref="D68:D131" si="3">CONCATENATE(C68," ",B68,A68)</f>
        <v>1000m m5</v>
      </c>
      <c r="E68" s="116">
        <v>2.1644675925925898E-3</v>
      </c>
      <c r="F68" s="112" t="s">
        <v>106</v>
      </c>
      <c r="G68" s="109">
        <v>2.3149305555555601E-3</v>
      </c>
      <c r="H68" s="76">
        <v>5</v>
      </c>
      <c r="I68" s="121" t="s">
        <v>390</v>
      </c>
      <c r="K68" s="76" t="str">
        <f t="shared" ref="K68:K131" si="4">CONCATENATE(J68," ",I68,H68)</f>
        <v xml:space="preserve"> M5</v>
      </c>
      <c r="M68" s="112" t="s">
        <v>108</v>
      </c>
      <c r="O68" s="76">
        <v>5</v>
      </c>
      <c r="P68" s="121" t="s">
        <v>390</v>
      </c>
      <c r="Q68" s="119" t="s">
        <v>411</v>
      </c>
      <c r="R68" s="76" t="str">
        <f t="shared" ref="R68:R131" si="5">CONCATENATE(O68,P68,Q68)</f>
        <v>5M1000m</v>
      </c>
      <c r="S68" s="116">
        <v>2.1644675925925898E-3</v>
      </c>
      <c r="T68" s="112" t="s">
        <v>106</v>
      </c>
    </row>
    <row r="69" spans="1:21" ht="15">
      <c r="A69" s="76">
        <v>6</v>
      </c>
      <c r="B69" s="121" t="s">
        <v>448</v>
      </c>
      <c r="C69" s="119" t="s">
        <v>411</v>
      </c>
      <c r="D69" s="76" t="str">
        <f t="shared" si="3"/>
        <v>1000m m6</v>
      </c>
      <c r="E69" s="116">
        <v>2.3380787037036999E-3</v>
      </c>
      <c r="F69" s="112" t="s">
        <v>108</v>
      </c>
      <c r="G69" s="109">
        <v>2.5464120370370402E-3</v>
      </c>
      <c r="H69" s="76">
        <v>6</v>
      </c>
      <c r="I69" s="121" t="s">
        <v>390</v>
      </c>
      <c r="K69" s="76" t="str">
        <f t="shared" si="4"/>
        <v xml:space="preserve"> M6</v>
      </c>
      <c r="M69" s="112" t="s">
        <v>106</v>
      </c>
      <c r="O69" s="76">
        <v>6</v>
      </c>
      <c r="P69" s="121" t="s">
        <v>390</v>
      </c>
      <c r="Q69" s="119" t="s">
        <v>411</v>
      </c>
      <c r="R69" s="76" t="str">
        <f t="shared" si="5"/>
        <v>6M1000m</v>
      </c>
      <c r="S69" s="116">
        <v>2.3149305555555601E-3</v>
      </c>
      <c r="T69" s="112" t="s">
        <v>108</v>
      </c>
    </row>
    <row r="70" spans="1:21" ht="15">
      <c r="A70" s="76">
        <v>7</v>
      </c>
      <c r="B70" s="121" t="s">
        <v>448</v>
      </c>
      <c r="C70" s="119" t="s">
        <v>411</v>
      </c>
      <c r="D70" s="76" t="str">
        <f t="shared" si="3"/>
        <v>1000m m7</v>
      </c>
      <c r="E70" s="116">
        <v>2.5695601851851899E-3</v>
      </c>
      <c r="F70" s="112" t="s">
        <v>97</v>
      </c>
      <c r="G70" s="109">
        <v>2.7778935185185198E-3</v>
      </c>
      <c r="H70" s="76">
        <v>7</v>
      </c>
      <c r="I70" s="121" t="s">
        <v>390</v>
      </c>
      <c r="K70" s="76" t="str">
        <f t="shared" si="4"/>
        <v xml:space="preserve"> M7</v>
      </c>
      <c r="M70" s="112" t="s">
        <v>105</v>
      </c>
      <c r="O70" s="76">
        <v>7</v>
      </c>
      <c r="P70" s="121" t="s">
        <v>390</v>
      </c>
      <c r="Q70" s="119" t="s">
        <v>411</v>
      </c>
      <c r="R70" s="76" t="str">
        <f t="shared" si="5"/>
        <v>7M1000m</v>
      </c>
      <c r="S70" s="116">
        <v>2.5464120370370402E-3</v>
      </c>
      <c r="T70" s="112" t="s">
        <v>97</v>
      </c>
    </row>
    <row r="71" spans="1:21" ht="15">
      <c r="A71" s="76">
        <v>8</v>
      </c>
      <c r="B71" s="121" t="s">
        <v>448</v>
      </c>
      <c r="C71" s="119" t="s">
        <v>411</v>
      </c>
      <c r="D71" s="76" t="str">
        <f t="shared" si="3"/>
        <v>1000m m8</v>
      </c>
      <c r="E71" s="116">
        <v>2.80104166666667E-3</v>
      </c>
      <c r="F71" s="112" t="s">
        <v>101</v>
      </c>
      <c r="G71" s="109">
        <v>3.0093749999999999E-3</v>
      </c>
      <c r="H71" s="76">
        <v>8</v>
      </c>
      <c r="I71" s="121" t="s">
        <v>390</v>
      </c>
      <c r="K71" s="76" t="str">
        <f t="shared" si="4"/>
        <v xml:space="preserve"> M8</v>
      </c>
      <c r="M71" s="112" t="s">
        <v>104</v>
      </c>
      <c r="O71" s="76">
        <v>8</v>
      </c>
      <c r="P71" s="121" t="s">
        <v>390</v>
      </c>
      <c r="Q71" s="119" t="s">
        <v>411</v>
      </c>
      <c r="R71" s="76" t="str">
        <f t="shared" si="5"/>
        <v>8M1000m</v>
      </c>
      <c r="S71" s="116">
        <v>2.7200231481481498E-3</v>
      </c>
      <c r="T71" s="112" t="s">
        <v>101</v>
      </c>
    </row>
    <row r="72" spans="1:21" ht="15">
      <c r="A72" s="76">
        <v>9</v>
      </c>
      <c r="B72" s="121" t="s">
        <v>448</v>
      </c>
      <c r="C72" s="119" t="s">
        <v>411</v>
      </c>
      <c r="D72" s="76" t="str">
        <f t="shared" si="3"/>
        <v>1000m m9</v>
      </c>
      <c r="E72" s="116">
        <v>3.0325231481481501E-3</v>
      </c>
      <c r="F72" s="112" t="s">
        <v>103</v>
      </c>
      <c r="G72" s="109">
        <v>3.18298611111111E-3</v>
      </c>
      <c r="H72" s="76">
        <v>9</v>
      </c>
      <c r="I72" s="121" t="s">
        <v>390</v>
      </c>
      <c r="K72" s="76" t="str">
        <f t="shared" si="4"/>
        <v xml:space="preserve"> M9</v>
      </c>
      <c r="M72" s="112" t="s">
        <v>563</v>
      </c>
      <c r="O72" s="76">
        <v>9</v>
      </c>
      <c r="P72" s="121" t="s">
        <v>390</v>
      </c>
      <c r="Q72" s="119" t="s">
        <v>411</v>
      </c>
      <c r="R72" s="76" t="str">
        <f t="shared" si="5"/>
        <v>9M1000m</v>
      </c>
      <c r="S72" s="116">
        <v>2.9515046296296299E-3</v>
      </c>
      <c r="T72" s="112" t="s">
        <v>103</v>
      </c>
    </row>
    <row r="73" spans="1:21" ht="15">
      <c r="A73" s="76">
        <v>10</v>
      </c>
      <c r="B73" s="121" t="s">
        <v>448</v>
      </c>
      <c r="C73" s="119" t="s">
        <v>411</v>
      </c>
      <c r="D73" s="76" t="str">
        <f t="shared" si="3"/>
        <v>1000m m10</v>
      </c>
      <c r="E73" s="118">
        <v>3.2061342592592601E-3</v>
      </c>
      <c r="F73" s="102" t="s">
        <v>293</v>
      </c>
      <c r="H73" s="76">
        <v>10</v>
      </c>
      <c r="I73" s="121" t="s">
        <v>390</v>
      </c>
      <c r="K73" s="76" t="str">
        <f t="shared" si="4"/>
        <v xml:space="preserve"> M10</v>
      </c>
      <c r="M73" s="112" t="s">
        <v>102</v>
      </c>
      <c r="O73" s="76">
        <v>10</v>
      </c>
      <c r="P73" s="121" t="s">
        <v>390</v>
      </c>
      <c r="Q73" s="119" t="s">
        <v>411</v>
      </c>
      <c r="R73" s="76" t="str">
        <f t="shared" si="5"/>
        <v>10M1000m</v>
      </c>
      <c r="S73" s="118">
        <v>3.24085648148148E-3</v>
      </c>
      <c r="T73" s="10"/>
    </row>
    <row r="74" spans="1:21" ht="15">
      <c r="A74" s="76">
        <v>1</v>
      </c>
      <c r="B74" s="121" t="s">
        <v>448</v>
      </c>
      <c r="C74" s="119" t="s">
        <v>414</v>
      </c>
      <c r="D74" s="76" t="str">
        <f t="shared" si="3"/>
        <v>1500m m1</v>
      </c>
      <c r="E74" s="122">
        <v>2.8356481481481501E-3</v>
      </c>
      <c r="F74" s="112" t="s">
        <v>102</v>
      </c>
      <c r="H74" s="76">
        <v>1</v>
      </c>
      <c r="I74" s="121" t="s">
        <v>390</v>
      </c>
      <c r="K74" s="76" t="str">
        <f t="shared" si="4"/>
        <v xml:space="preserve"> M1</v>
      </c>
      <c r="M74" s="102" t="s">
        <v>293</v>
      </c>
      <c r="O74" s="76">
        <v>1</v>
      </c>
      <c r="P74" s="121" t="s">
        <v>390</v>
      </c>
      <c r="Q74" s="119" t="s">
        <v>414</v>
      </c>
      <c r="R74" s="76" t="str">
        <f t="shared" si="5"/>
        <v>1M1500m</v>
      </c>
      <c r="T74" s="112" t="s">
        <v>102</v>
      </c>
    </row>
    <row r="75" spans="1:21" ht="15">
      <c r="A75" s="76">
        <v>2</v>
      </c>
      <c r="B75" s="121" t="s">
        <v>448</v>
      </c>
      <c r="C75" s="119" t="s">
        <v>414</v>
      </c>
      <c r="D75" s="76" t="str">
        <f t="shared" si="3"/>
        <v>1500m m2</v>
      </c>
      <c r="E75" s="122">
        <v>2.8936342592592599E-3</v>
      </c>
      <c r="F75" s="112" t="s">
        <v>563</v>
      </c>
      <c r="H75" s="76">
        <v>2</v>
      </c>
      <c r="I75" s="121" t="s">
        <v>390</v>
      </c>
      <c r="K75" s="76" t="str">
        <f t="shared" si="4"/>
        <v xml:space="preserve"> M2</v>
      </c>
      <c r="M75" s="112" t="s">
        <v>103</v>
      </c>
      <c r="O75" s="76">
        <v>2</v>
      </c>
      <c r="P75" s="121" t="s">
        <v>390</v>
      </c>
      <c r="Q75" s="119" t="s">
        <v>414</v>
      </c>
      <c r="R75" s="76" t="str">
        <f t="shared" si="5"/>
        <v>2M1500m</v>
      </c>
      <c r="S75" s="122">
        <v>2.8935185185185201E-3</v>
      </c>
      <c r="T75" s="112" t="s">
        <v>563</v>
      </c>
      <c r="U75" s="76" t="s">
        <v>157</v>
      </c>
    </row>
    <row r="76" spans="1:21" ht="15">
      <c r="A76" s="76">
        <v>3</v>
      </c>
      <c r="B76" s="121" t="s">
        <v>448</v>
      </c>
      <c r="C76" s="119" t="s">
        <v>414</v>
      </c>
      <c r="D76" s="76" t="str">
        <f t="shared" si="3"/>
        <v>1500m m3</v>
      </c>
      <c r="E76" s="122">
        <v>3.0093749999999999E-3</v>
      </c>
      <c r="F76" s="112" t="s">
        <v>104</v>
      </c>
      <c r="H76" s="76">
        <v>3</v>
      </c>
      <c r="I76" s="121" t="s">
        <v>390</v>
      </c>
      <c r="K76" s="76" t="str">
        <f t="shared" si="4"/>
        <v xml:space="preserve"> M3</v>
      </c>
      <c r="M76" s="112" t="s">
        <v>101</v>
      </c>
      <c r="O76" s="76">
        <v>3</v>
      </c>
      <c r="P76" s="121" t="s">
        <v>390</v>
      </c>
      <c r="Q76" s="119" t="s">
        <v>414</v>
      </c>
      <c r="R76" s="76" t="str">
        <f t="shared" si="5"/>
        <v>3M1500m</v>
      </c>
      <c r="S76" s="122">
        <v>2.98611111111111E-3</v>
      </c>
      <c r="T76" s="112" t="s">
        <v>104</v>
      </c>
      <c r="U76" s="76" t="s">
        <v>7</v>
      </c>
    </row>
    <row r="77" spans="1:21" ht="15">
      <c r="A77" s="76">
        <v>4</v>
      </c>
      <c r="B77" s="121" t="s">
        <v>448</v>
      </c>
      <c r="C77" s="119" t="s">
        <v>414</v>
      </c>
      <c r="D77" s="76" t="str">
        <f t="shared" si="3"/>
        <v>1500m m4</v>
      </c>
      <c r="E77" s="122">
        <v>3.18298611111111E-3</v>
      </c>
      <c r="F77" s="112" t="s">
        <v>105</v>
      </c>
      <c r="H77" s="76">
        <v>4</v>
      </c>
      <c r="I77" s="121" t="s">
        <v>390</v>
      </c>
      <c r="K77" s="76" t="str">
        <f t="shared" si="4"/>
        <v xml:space="preserve"> M4</v>
      </c>
      <c r="M77" s="112" t="s">
        <v>97</v>
      </c>
      <c r="O77" s="76">
        <v>4</v>
      </c>
      <c r="P77" s="121" t="s">
        <v>390</v>
      </c>
      <c r="Q77" s="119" t="s">
        <v>414</v>
      </c>
      <c r="R77" s="76" t="str">
        <f t="shared" si="5"/>
        <v>4M1500m</v>
      </c>
      <c r="S77" s="122">
        <v>3.1828703703703702E-3</v>
      </c>
      <c r="T77" s="112" t="s">
        <v>105</v>
      </c>
    </row>
    <row r="78" spans="1:21" ht="15">
      <c r="A78" s="76">
        <v>5</v>
      </c>
      <c r="B78" s="121" t="s">
        <v>448</v>
      </c>
      <c r="C78" s="119" t="s">
        <v>414</v>
      </c>
      <c r="D78" s="76" t="str">
        <f t="shared" si="3"/>
        <v>1500m m5</v>
      </c>
      <c r="E78" s="122">
        <v>3.41446759259259E-3</v>
      </c>
      <c r="F78" s="112" t="s">
        <v>106</v>
      </c>
      <c r="H78" s="76">
        <v>5</v>
      </c>
      <c r="I78" s="121" t="s">
        <v>390</v>
      </c>
      <c r="K78" s="76" t="str">
        <f t="shared" si="4"/>
        <v xml:space="preserve"> M5</v>
      </c>
      <c r="M78" s="112" t="s">
        <v>108</v>
      </c>
      <c r="O78" s="76">
        <v>5</v>
      </c>
      <c r="P78" s="121" t="s">
        <v>390</v>
      </c>
      <c r="Q78" s="119" t="s">
        <v>414</v>
      </c>
      <c r="R78" s="76" t="str">
        <f t="shared" si="5"/>
        <v>5M1500m</v>
      </c>
      <c r="S78" s="122">
        <v>3.3564814814814798E-3</v>
      </c>
      <c r="T78" s="112" t="s">
        <v>106</v>
      </c>
    </row>
    <row r="79" spans="1:21" ht="15">
      <c r="A79" s="76">
        <v>6</v>
      </c>
      <c r="B79" s="121" t="s">
        <v>448</v>
      </c>
      <c r="C79" s="119" t="s">
        <v>414</v>
      </c>
      <c r="D79" s="76" t="str">
        <f t="shared" si="3"/>
        <v>1500m m6</v>
      </c>
      <c r="E79" s="122">
        <v>3.7038194444444401E-3</v>
      </c>
      <c r="F79" s="112" t="s">
        <v>108</v>
      </c>
      <c r="H79" s="76">
        <v>6</v>
      </c>
      <c r="I79" s="121" t="s">
        <v>390</v>
      </c>
      <c r="K79" s="76" t="str">
        <f t="shared" si="4"/>
        <v xml:space="preserve"> M6</v>
      </c>
      <c r="M79" s="112" t="s">
        <v>106</v>
      </c>
      <c r="O79" s="76">
        <v>6</v>
      </c>
      <c r="P79" s="121" t="s">
        <v>390</v>
      </c>
      <c r="Q79" s="119" t="s">
        <v>414</v>
      </c>
      <c r="R79" s="76" t="str">
        <f t="shared" si="5"/>
        <v>6M1500m</v>
      </c>
      <c r="S79" s="122">
        <v>3.6458333333333299E-3</v>
      </c>
      <c r="T79" s="112" t="s">
        <v>108</v>
      </c>
    </row>
    <row r="80" spans="1:21" ht="15">
      <c r="A80" s="76">
        <v>7</v>
      </c>
      <c r="B80" s="121" t="s">
        <v>448</v>
      </c>
      <c r="C80" s="119" t="s">
        <v>414</v>
      </c>
      <c r="D80" s="76" t="str">
        <f t="shared" si="3"/>
        <v>1500m m7</v>
      </c>
      <c r="E80" s="122">
        <v>3.9931712962963002E-3</v>
      </c>
      <c r="F80" s="112" t="s">
        <v>97</v>
      </c>
      <c r="H80" s="76">
        <v>7</v>
      </c>
      <c r="I80" s="121" t="s">
        <v>390</v>
      </c>
      <c r="K80" s="76" t="str">
        <f t="shared" si="4"/>
        <v xml:space="preserve"> M7</v>
      </c>
      <c r="M80" s="112" t="s">
        <v>105</v>
      </c>
      <c r="O80" s="76">
        <v>7</v>
      </c>
      <c r="P80" s="121" t="s">
        <v>390</v>
      </c>
      <c r="Q80" s="119" t="s">
        <v>414</v>
      </c>
      <c r="R80" s="76" t="str">
        <f t="shared" si="5"/>
        <v>7M1500m</v>
      </c>
      <c r="S80" s="122">
        <v>3.9930555555555596E-3</v>
      </c>
      <c r="T80" s="112" t="s">
        <v>97</v>
      </c>
    </row>
    <row r="81" spans="1:21" ht="15">
      <c r="A81" s="76">
        <v>8</v>
      </c>
      <c r="B81" s="121" t="s">
        <v>448</v>
      </c>
      <c r="C81" s="119" t="s">
        <v>414</v>
      </c>
      <c r="D81" s="76" t="str">
        <f t="shared" si="3"/>
        <v>1500m m8</v>
      </c>
      <c r="E81" s="122">
        <v>4.2825231481481499E-3</v>
      </c>
      <c r="F81" s="112" t="s">
        <v>101</v>
      </c>
      <c r="H81" s="76">
        <v>8</v>
      </c>
      <c r="I81" s="121" t="s">
        <v>390</v>
      </c>
      <c r="K81" s="76" t="str">
        <f t="shared" si="4"/>
        <v xml:space="preserve"> M8</v>
      </c>
      <c r="M81" s="112" t="s">
        <v>104</v>
      </c>
      <c r="O81" s="76">
        <v>8</v>
      </c>
      <c r="P81" s="121" t="s">
        <v>390</v>
      </c>
      <c r="Q81" s="119" t="s">
        <v>414</v>
      </c>
      <c r="R81" s="76" t="str">
        <f t="shared" si="5"/>
        <v>8M1500m</v>
      </c>
      <c r="S81" s="122">
        <v>4.2245370370370397E-3</v>
      </c>
      <c r="T81" s="112" t="s">
        <v>101</v>
      </c>
    </row>
    <row r="82" spans="1:21" ht="15">
      <c r="A82" s="76">
        <v>9</v>
      </c>
      <c r="B82" s="121" t="s">
        <v>448</v>
      </c>
      <c r="C82" s="119" t="s">
        <v>414</v>
      </c>
      <c r="D82" s="76" t="str">
        <f t="shared" si="3"/>
        <v>1500m m9</v>
      </c>
      <c r="E82" s="122">
        <v>4.51400462962963E-3</v>
      </c>
      <c r="F82" s="112" t="s">
        <v>103</v>
      </c>
      <c r="H82" s="76">
        <v>9</v>
      </c>
      <c r="I82" s="121" t="s">
        <v>390</v>
      </c>
      <c r="K82" s="76" t="str">
        <f t="shared" si="4"/>
        <v xml:space="preserve"> M9</v>
      </c>
      <c r="M82" s="112" t="s">
        <v>563</v>
      </c>
      <c r="O82" s="76">
        <v>9</v>
      </c>
      <c r="P82" s="121" t="s">
        <v>390</v>
      </c>
      <c r="Q82" s="119" t="s">
        <v>414</v>
      </c>
      <c r="R82" s="76" t="str">
        <f t="shared" si="5"/>
        <v>9M1500m</v>
      </c>
      <c r="S82" s="122">
        <v>4.5138888888888902E-3</v>
      </c>
      <c r="T82" s="112" t="s">
        <v>103</v>
      </c>
    </row>
    <row r="83" spans="1:21" ht="15">
      <c r="A83" s="76">
        <v>10</v>
      </c>
      <c r="B83" s="121" t="s">
        <v>448</v>
      </c>
      <c r="C83" s="119" t="s">
        <v>414</v>
      </c>
      <c r="D83" s="76" t="str">
        <f t="shared" si="3"/>
        <v>1500m m10</v>
      </c>
      <c r="E83" s="122">
        <v>5.0348379629629597E-3</v>
      </c>
      <c r="F83" s="102" t="s">
        <v>293</v>
      </c>
      <c r="H83" s="76">
        <v>10</v>
      </c>
      <c r="I83" s="121" t="s">
        <v>390</v>
      </c>
      <c r="K83" s="76" t="str">
        <f t="shared" si="4"/>
        <v xml:space="preserve"> M10</v>
      </c>
      <c r="M83" s="112" t="s">
        <v>102</v>
      </c>
      <c r="O83" s="76">
        <v>10</v>
      </c>
      <c r="P83" s="121" t="s">
        <v>390</v>
      </c>
      <c r="Q83" s="119" t="s">
        <v>414</v>
      </c>
      <c r="R83" s="76" t="str">
        <f t="shared" si="5"/>
        <v>10M1500m</v>
      </c>
      <c r="S83" s="122">
        <v>4.8611111111111103E-3</v>
      </c>
      <c r="T83" s="10"/>
    </row>
    <row r="84" spans="1:21" ht="15">
      <c r="A84" s="76">
        <v>1</v>
      </c>
      <c r="B84" s="121" t="s">
        <v>448</v>
      </c>
      <c r="C84" s="119" t="s">
        <v>210</v>
      </c>
      <c r="D84" s="76" t="str">
        <f t="shared" si="3"/>
        <v>2000m m1</v>
      </c>
      <c r="E84" s="122"/>
      <c r="F84" s="112" t="s">
        <v>102</v>
      </c>
      <c r="H84" s="76">
        <v>1</v>
      </c>
      <c r="I84" s="121" t="s">
        <v>390</v>
      </c>
      <c r="K84" s="76" t="str">
        <f t="shared" si="4"/>
        <v xml:space="preserve"> M1</v>
      </c>
      <c r="M84" s="102" t="s">
        <v>293</v>
      </c>
      <c r="O84" s="76">
        <v>1</v>
      </c>
      <c r="P84" s="121" t="s">
        <v>390</v>
      </c>
      <c r="Q84" s="119" t="s">
        <v>210</v>
      </c>
      <c r="R84" s="76" t="str">
        <f t="shared" si="5"/>
        <v>1M2000m</v>
      </c>
      <c r="T84" s="112" t="s">
        <v>102</v>
      </c>
    </row>
    <row r="85" spans="1:21" ht="15">
      <c r="A85" s="76">
        <v>2</v>
      </c>
      <c r="B85" s="121" t="s">
        <v>448</v>
      </c>
      <c r="C85" s="119" t="s">
        <v>210</v>
      </c>
      <c r="D85" s="76" t="str">
        <f t="shared" si="3"/>
        <v>2000m m2</v>
      </c>
      <c r="E85" s="122"/>
      <c r="F85" s="112" t="s">
        <v>563</v>
      </c>
      <c r="H85" s="76">
        <v>2</v>
      </c>
      <c r="I85" s="121" t="s">
        <v>390</v>
      </c>
      <c r="K85" s="76" t="str">
        <f t="shared" si="4"/>
        <v xml:space="preserve"> M2</v>
      </c>
      <c r="M85" s="112" t="s">
        <v>103</v>
      </c>
      <c r="O85" s="76">
        <v>2</v>
      </c>
      <c r="P85" s="121" t="s">
        <v>390</v>
      </c>
      <c r="Q85" s="119" t="s">
        <v>210</v>
      </c>
      <c r="R85" s="76" t="str">
        <f t="shared" si="5"/>
        <v>2M2000m</v>
      </c>
      <c r="T85" s="112" t="s">
        <v>563</v>
      </c>
    </row>
    <row r="86" spans="1:21" ht="15">
      <c r="A86" s="76">
        <v>3</v>
      </c>
      <c r="B86" s="121" t="s">
        <v>448</v>
      </c>
      <c r="C86" s="119" t="s">
        <v>210</v>
      </c>
      <c r="D86" s="76" t="str">
        <f t="shared" si="3"/>
        <v>2000m m3</v>
      </c>
      <c r="E86" s="122"/>
      <c r="F86" s="112" t="s">
        <v>104</v>
      </c>
      <c r="H86" s="76">
        <v>3</v>
      </c>
      <c r="I86" s="121" t="s">
        <v>390</v>
      </c>
      <c r="K86" s="76" t="str">
        <f t="shared" si="4"/>
        <v xml:space="preserve"> M3</v>
      </c>
      <c r="M86" s="112" t="s">
        <v>101</v>
      </c>
      <c r="O86" s="76">
        <v>3</v>
      </c>
      <c r="P86" s="121" t="s">
        <v>390</v>
      </c>
      <c r="Q86" s="119" t="s">
        <v>210</v>
      </c>
      <c r="R86" s="76" t="str">
        <f t="shared" si="5"/>
        <v>3M2000m</v>
      </c>
      <c r="T86" s="112" t="s">
        <v>104</v>
      </c>
    </row>
    <row r="87" spans="1:21" ht="15">
      <c r="A87" s="76">
        <v>4</v>
      </c>
      <c r="B87" s="121" t="s">
        <v>448</v>
      </c>
      <c r="C87" s="119" t="s">
        <v>210</v>
      </c>
      <c r="D87" s="76" t="str">
        <f t="shared" si="3"/>
        <v>2000m m4</v>
      </c>
      <c r="E87" s="122">
        <v>4.1666666666666701E-3</v>
      </c>
      <c r="F87" s="112" t="s">
        <v>105</v>
      </c>
      <c r="H87" s="76">
        <v>4</v>
      </c>
      <c r="I87" s="121" t="s">
        <v>390</v>
      </c>
      <c r="K87" s="76" t="str">
        <f t="shared" si="4"/>
        <v xml:space="preserve"> M4</v>
      </c>
      <c r="M87" s="112" t="s">
        <v>97</v>
      </c>
      <c r="O87" s="76">
        <v>4</v>
      </c>
      <c r="P87" s="121" t="s">
        <v>390</v>
      </c>
      <c r="Q87" s="119" t="s">
        <v>210</v>
      </c>
      <c r="R87" s="76" t="str">
        <f t="shared" si="5"/>
        <v>4M2000m</v>
      </c>
      <c r="T87" s="112" t="s">
        <v>105</v>
      </c>
    </row>
    <row r="88" spans="1:21" ht="15">
      <c r="A88" s="76">
        <v>5</v>
      </c>
      <c r="B88" s="121" t="s">
        <v>448</v>
      </c>
      <c r="C88" s="119" t="s">
        <v>210</v>
      </c>
      <c r="D88" s="76" t="str">
        <f t="shared" si="3"/>
        <v>2000m m5</v>
      </c>
      <c r="E88" s="122">
        <v>4.74548611111111E-3</v>
      </c>
      <c r="F88" s="112" t="s">
        <v>106</v>
      </c>
      <c r="H88" s="76">
        <v>5</v>
      </c>
      <c r="I88" s="121" t="s">
        <v>390</v>
      </c>
      <c r="K88" s="76" t="str">
        <f t="shared" si="4"/>
        <v xml:space="preserve"> M5</v>
      </c>
      <c r="M88" s="112" t="s">
        <v>108</v>
      </c>
      <c r="O88" s="76">
        <v>5</v>
      </c>
      <c r="P88" s="121" t="s">
        <v>390</v>
      </c>
      <c r="Q88" s="119" t="s">
        <v>210</v>
      </c>
      <c r="R88" s="76" t="str">
        <f t="shared" si="5"/>
        <v>5M2000m</v>
      </c>
      <c r="T88" s="112" t="s">
        <v>106</v>
      </c>
    </row>
    <row r="89" spans="1:21" ht="15">
      <c r="A89" s="76">
        <v>6</v>
      </c>
      <c r="B89" s="121" t="s">
        <v>448</v>
      </c>
      <c r="C89" s="119" t="s">
        <v>210</v>
      </c>
      <c r="D89" s="76" t="str">
        <f t="shared" si="3"/>
        <v>2000m m6</v>
      </c>
      <c r="E89" s="122">
        <v>5.0348379629629597E-3</v>
      </c>
      <c r="F89" s="112" t="s">
        <v>108</v>
      </c>
      <c r="H89" s="76">
        <v>6</v>
      </c>
      <c r="I89" s="121" t="s">
        <v>390</v>
      </c>
      <c r="K89" s="76" t="str">
        <f t="shared" si="4"/>
        <v xml:space="preserve"> M6</v>
      </c>
      <c r="M89" s="112" t="s">
        <v>106</v>
      </c>
      <c r="O89" s="76">
        <v>6</v>
      </c>
      <c r="P89" s="121" t="s">
        <v>390</v>
      </c>
      <c r="Q89" s="119" t="s">
        <v>210</v>
      </c>
      <c r="R89" s="76" t="str">
        <f t="shared" si="5"/>
        <v>6M2000m</v>
      </c>
      <c r="T89" s="112" t="s">
        <v>108</v>
      </c>
    </row>
    <row r="90" spans="1:21" ht="15">
      <c r="A90" s="76">
        <v>7</v>
      </c>
      <c r="B90" s="121" t="s">
        <v>448</v>
      </c>
      <c r="C90" s="119" t="s">
        <v>210</v>
      </c>
      <c r="D90" s="76" t="str">
        <f t="shared" si="3"/>
        <v>2000m m7</v>
      </c>
      <c r="E90" s="122">
        <v>5.4399305555555598E-3</v>
      </c>
      <c r="F90" s="112" t="s">
        <v>97</v>
      </c>
      <c r="H90" s="76">
        <v>7</v>
      </c>
      <c r="I90" s="121" t="s">
        <v>390</v>
      </c>
      <c r="K90" s="76" t="str">
        <f t="shared" si="4"/>
        <v xml:space="preserve"> M7</v>
      </c>
      <c r="M90" s="112" t="s">
        <v>105</v>
      </c>
      <c r="O90" s="76">
        <v>7</v>
      </c>
      <c r="P90" s="121" t="s">
        <v>390</v>
      </c>
      <c r="Q90" s="119" t="s">
        <v>210</v>
      </c>
      <c r="R90" s="76" t="str">
        <f t="shared" si="5"/>
        <v>7M2000m</v>
      </c>
      <c r="T90" s="112" t="s">
        <v>97</v>
      </c>
    </row>
    <row r="91" spans="1:21" ht="15">
      <c r="A91" s="76">
        <v>8</v>
      </c>
      <c r="B91" s="121" t="s">
        <v>448</v>
      </c>
      <c r="C91" s="119" t="s">
        <v>210</v>
      </c>
      <c r="D91" s="76" t="str">
        <f t="shared" si="3"/>
        <v>2000m m8</v>
      </c>
      <c r="E91" s="122">
        <v>5.7871527777777799E-3</v>
      </c>
      <c r="F91" s="112" t="s">
        <v>101</v>
      </c>
      <c r="H91" s="76">
        <v>8</v>
      </c>
      <c r="I91" s="121" t="s">
        <v>390</v>
      </c>
      <c r="K91" s="76" t="str">
        <f t="shared" si="4"/>
        <v xml:space="preserve"> M8</v>
      </c>
      <c r="M91" s="112" t="s">
        <v>104</v>
      </c>
      <c r="O91" s="76">
        <v>8</v>
      </c>
      <c r="P91" s="121" t="s">
        <v>390</v>
      </c>
      <c r="Q91" s="119" t="s">
        <v>210</v>
      </c>
      <c r="R91" s="76" t="str">
        <f t="shared" si="5"/>
        <v>8M2000m</v>
      </c>
      <c r="T91" s="112" t="s">
        <v>101</v>
      </c>
    </row>
    <row r="92" spans="1:21" ht="15">
      <c r="A92" s="76">
        <v>9</v>
      </c>
      <c r="B92" s="121" t="s">
        <v>448</v>
      </c>
      <c r="C92" s="119" t="s">
        <v>210</v>
      </c>
      <c r="D92" s="76" t="str">
        <f t="shared" si="3"/>
        <v>2000m m9</v>
      </c>
      <c r="E92" s="122">
        <v>6.2501157407407401E-3</v>
      </c>
      <c r="F92" s="112" t="s">
        <v>103</v>
      </c>
      <c r="H92" s="76">
        <v>9</v>
      </c>
      <c r="I92" s="121" t="s">
        <v>390</v>
      </c>
      <c r="K92" s="76" t="str">
        <f t="shared" si="4"/>
        <v xml:space="preserve"> M9</v>
      </c>
      <c r="M92" s="112" t="s">
        <v>563</v>
      </c>
      <c r="O92" s="76">
        <v>9</v>
      </c>
      <c r="P92" s="121" t="s">
        <v>390</v>
      </c>
      <c r="Q92" s="119" t="s">
        <v>210</v>
      </c>
      <c r="R92" s="76" t="str">
        <f t="shared" si="5"/>
        <v>9M2000m</v>
      </c>
      <c r="T92" s="112" t="s">
        <v>103</v>
      </c>
    </row>
    <row r="93" spans="1:21" ht="15">
      <c r="A93" s="76">
        <v>10</v>
      </c>
      <c r="B93" s="121" t="s">
        <v>448</v>
      </c>
      <c r="C93" s="119" t="s">
        <v>210</v>
      </c>
      <c r="D93" s="76" t="str">
        <f t="shared" si="3"/>
        <v>2000m m10</v>
      </c>
      <c r="E93" s="122"/>
      <c r="F93" s="102" t="s">
        <v>293</v>
      </c>
      <c r="H93" s="76">
        <v>10</v>
      </c>
      <c r="I93" s="121" t="s">
        <v>390</v>
      </c>
      <c r="K93" s="76" t="str">
        <f t="shared" si="4"/>
        <v xml:space="preserve"> M10</v>
      </c>
      <c r="M93" s="112" t="s">
        <v>102</v>
      </c>
      <c r="O93" s="76">
        <v>10</v>
      </c>
      <c r="P93" s="121" t="s">
        <v>390</v>
      </c>
      <c r="Q93" s="119" t="s">
        <v>210</v>
      </c>
      <c r="R93" s="76" t="str">
        <f t="shared" si="5"/>
        <v>10M2000m</v>
      </c>
      <c r="T93" s="10"/>
    </row>
    <row r="94" spans="1:21" ht="15">
      <c r="A94" s="76">
        <v>1</v>
      </c>
      <c r="B94" s="121" t="s">
        <v>448</v>
      </c>
      <c r="C94" s="119" t="s">
        <v>412</v>
      </c>
      <c r="D94" s="76" t="str">
        <f t="shared" si="3"/>
        <v>3000m m1</v>
      </c>
      <c r="E94" s="103">
        <v>6.1342592592592603E-3</v>
      </c>
      <c r="F94" s="112" t="s">
        <v>102</v>
      </c>
      <c r="H94" s="76">
        <v>1</v>
      </c>
      <c r="I94" s="121" t="s">
        <v>390</v>
      </c>
      <c r="K94" s="76" t="str">
        <f t="shared" si="4"/>
        <v xml:space="preserve"> M1</v>
      </c>
      <c r="M94" s="102" t="s">
        <v>293</v>
      </c>
      <c r="O94" s="76">
        <v>1</v>
      </c>
      <c r="P94" s="121" t="s">
        <v>390</v>
      </c>
      <c r="Q94" s="119" t="s">
        <v>412</v>
      </c>
      <c r="R94" s="76" t="str">
        <f t="shared" si="5"/>
        <v>1M3000m</v>
      </c>
      <c r="T94" s="112" t="s">
        <v>102</v>
      </c>
    </row>
    <row r="95" spans="1:21" ht="15">
      <c r="A95" s="76">
        <v>2</v>
      </c>
      <c r="B95" s="121" t="s">
        <v>448</v>
      </c>
      <c r="C95" s="119" t="s">
        <v>412</v>
      </c>
      <c r="D95" s="76" t="str">
        <f t="shared" si="3"/>
        <v>3000m m2</v>
      </c>
      <c r="E95" s="103">
        <v>6.1922453703703697E-3</v>
      </c>
      <c r="F95" s="112" t="s">
        <v>563</v>
      </c>
      <c r="H95" s="76">
        <v>2</v>
      </c>
      <c r="I95" s="121" t="s">
        <v>390</v>
      </c>
      <c r="K95" s="76" t="str">
        <f t="shared" si="4"/>
        <v xml:space="preserve"> M2</v>
      </c>
      <c r="M95" s="112" t="s">
        <v>103</v>
      </c>
      <c r="O95" s="76">
        <v>2</v>
      </c>
      <c r="P95" s="121" t="s">
        <v>390</v>
      </c>
      <c r="Q95" s="119" t="s">
        <v>412</v>
      </c>
      <c r="R95" s="76" t="str">
        <f t="shared" si="5"/>
        <v>2M3000m</v>
      </c>
      <c r="S95" s="116">
        <v>6.0185185185185203E-3</v>
      </c>
      <c r="T95" s="112" t="s">
        <v>563</v>
      </c>
      <c r="U95" s="76" t="s">
        <v>38</v>
      </c>
    </row>
    <row r="96" spans="1:21" ht="15">
      <c r="A96" s="76">
        <v>3</v>
      </c>
      <c r="B96" s="121" t="s">
        <v>448</v>
      </c>
      <c r="C96" s="119" t="s">
        <v>412</v>
      </c>
      <c r="D96" s="76" t="str">
        <f t="shared" si="3"/>
        <v>3000m m3</v>
      </c>
      <c r="E96" s="103">
        <v>6.4815972222222202E-3</v>
      </c>
      <c r="F96" s="112" t="s">
        <v>104</v>
      </c>
      <c r="H96" s="76">
        <v>3</v>
      </c>
      <c r="I96" s="121" t="s">
        <v>390</v>
      </c>
      <c r="K96" s="76" t="str">
        <f t="shared" si="4"/>
        <v xml:space="preserve"> M3</v>
      </c>
      <c r="M96" s="112" t="s">
        <v>101</v>
      </c>
      <c r="O96" s="76">
        <v>3</v>
      </c>
      <c r="P96" s="121" t="s">
        <v>390</v>
      </c>
      <c r="Q96" s="119" t="s">
        <v>412</v>
      </c>
      <c r="R96" s="76" t="str">
        <f t="shared" si="5"/>
        <v>3M3000m</v>
      </c>
      <c r="S96" s="116">
        <v>6.1922453703703697E-3</v>
      </c>
      <c r="T96" s="112" t="s">
        <v>104</v>
      </c>
      <c r="U96" s="76" t="s">
        <v>142</v>
      </c>
    </row>
    <row r="97" spans="1:21" ht="15">
      <c r="A97" s="76">
        <v>4</v>
      </c>
      <c r="B97" s="121" t="s">
        <v>448</v>
      </c>
      <c r="C97" s="119" t="s">
        <v>412</v>
      </c>
      <c r="D97" s="76" t="str">
        <f t="shared" si="3"/>
        <v>3000m m4</v>
      </c>
      <c r="E97" s="103">
        <v>6.8288194444444499E-3</v>
      </c>
      <c r="F97" s="112" t="s">
        <v>105</v>
      </c>
      <c r="H97" s="76">
        <v>4</v>
      </c>
      <c r="I97" s="121" t="s">
        <v>390</v>
      </c>
      <c r="K97" s="76" t="str">
        <f t="shared" si="4"/>
        <v xml:space="preserve"> M4</v>
      </c>
      <c r="M97" s="112" t="s">
        <v>97</v>
      </c>
      <c r="O97" s="76">
        <v>4</v>
      </c>
      <c r="P97" s="121" t="s">
        <v>390</v>
      </c>
      <c r="Q97" s="119" t="s">
        <v>412</v>
      </c>
      <c r="R97" s="76" t="str">
        <f t="shared" si="5"/>
        <v>4M3000m</v>
      </c>
      <c r="S97" s="116">
        <v>6.4815972222222202E-3</v>
      </c>
      <c r="T97" s="112" t="s">
        <v>105</v>
      </c>
    </row>
    <row r="98" spans="1:21" ht="15">
      <c r="A98" s="76">
        <v>5</v>
      </c>
      <c r="B98" s="121" t="s">
        <v>448</v>
      </c>
      <c r="C98" s="119" t="s">
        <v>412</v>
      </c>
      <c r="D98" s="76" t="str">
        <f t="shared" si="3"/>
        <v>3000m m5</v>
      </c>
      <c r="E98" s="103">
        <v>7.3496527777777796E-3</v>
      </c>
      <c r="F98" s="112" t="s">
        <v>106</v>
      </c>
      <c r="H98" s="76">
        <v>5</v>
      </c>
      <c r="I98" s="121" t="s">
        <v>390</v>
      </c>
      <c r="K98" s="76" t="str">
        <f t="shared" si="4"/>
        <v xml:space="preserve"> M5</v>
      </c>
      <c r="M98" s="112" t="s">
        <v>108</v>
      </c>
      <c r="O98" s="76">
        <v>5</v>
      </c>
      <c r="P98" s="121" t="s">
        <v>390</v>
      </c>
      <c r="Q98" s="119" t="s">
        <v>412</v>
      </c>
      <c r="R98" s="76" t="str">
        <f t="shared" si="5"/>
        <v>5M3000m</v>
      </c>
      <c r="S98" s="116">
        <v>6.8288194444444499E-3</v>
      </c>
      <c r="T98" s="112" t="s">
        <v>106</v>
      </c>
    </row>
    <row r="99" spans="1:21" ht="15">
      <c r="A99" s="76">
        <v>6</v>
      </c>
      <c r="B99" s="121" t="s">
        <v>448</v>
      </c>
      <c r="C99" s="119" t="s">
        <v>412</v>
      </c>
      <c r="D99" s="76" t="str">
        <f t="shared" si="3"/>
        <v>3000m m6</v>
      </c>
      <c r="E99" s="103">
        <v>7.9862268518518503E-3</v>
      </c>
      <c r="F99" s="112" t="s">
        <v>108</v>
      </c>
      <c r="H99" s="76">
        <v>6</v>
      </c>
      <c r="I99" s="121" t="s">
        <v>390</v>
      </c>
      <c r="K99" s="76" t="str">
        <f t="shared" si="4"/>
        <v xml:space="preserve"> M6</v>
      </c>
      <c r="M99" s="112" t="s">
        <v>106</v>
      </c>
      <c r="O99" s="76">
        <v>6</v>
      </c>
      <c r="P99" s="121" t="s">
        <v>390</v>
      </c>
      <c r="Q99" s="119" t="s">
        <v>412</v>
      </c>
      <c r="R99" s="76" t="str">
        <f t="shared" si="5"/>
        <v>6M3000m</v>
      </c>
      <c r="S99" s="116">
        <v>7.3496527777777796E-3</v>
      </c>
      <c r="T99" s="112" t="s">
        <v>108</v>
      </c>
    </row>
    <row r="100" spans="1:21" ht="15">
      <c r="A100" s="76">
        <v>7</v>
      </c>
      <c r="B100" s="121" t="s">
        <v>448</v>
      </c>
      <c r="C100" s="119" t="s">
        <v>412</v>
      </c>
      <c r="D100" s="76" t="str">
        <f t="shared" si="3"/>
        <v>3000m m7</v>
      </c>
      <c r="E100" s="103">
        <v>8.6806712962962992E-3</v>
      </c>
      <c r="F100" s="112" t="s">
        <v>97</v>
      </c>
      <c r="H100" s="76">
        <v>7</v>
      </c>
      <c r="I100" s="121" t="s">
        <v>390</v>
      </c>
      <c r="K100" s="76" t="str">
        <f t="shared" si="4"/>
        <v xml:space="preserve"> M7</v>
      </c>
      <c r="M100" s="112" t="s">
        <v>105</v>
      </c>
      <c r="O100" s="76">
        <v>7</v>
      </c>
      <c r="P100" s="121" t="s">
        <v>390</v>
      </c>
      <c r="Q100" s="119" t="s">
        <v>412</v>
      </c>
      <c r="R100" s="76" t="str">
        <f t="shared" si="5"/>
        <v>7M3000m</v>
      </c>
      <c r="S100" s="116">
        <v>7.9862268518518503E-3</v>
      </c>
      <c r="T100" s="112" t="s">
        <v>97</v>
      </c>
    </row>
    <row r="101" spans="1:21" ht="15">
      <c r="A101" s="76">
        <v>8</v>
      </c>
      <c r="B101" s="121" t="s">
        <v>448</v>
      </c>
      <c r="C101" s="119" t="s">
        <v>412</v>
      </c>
      <c r="D101" s="76" t="str">
        <f t="shared" si="3"/>
        <v>3000m m8</v>
      </c>
      <c r="E101" s="103">
        <v>9.2593750000000002E-3</v>
      </c>
      <c r="F101" s="112" t="s">
        <v>101</v>
      </c>
      <c r="H101" s="76">
        <v>8</v>
      </c>
      <c r="I101" s="121" t="s">
        <v>390</v>
      </c>
      <c r="K101" s="76" t="str">
        <f t="shared" si="4"/>
        <v xml:space="preserve"> M8</v>
      </c>
      <c r="M101" s="112" t="s">
        <v>104</v>
      </c>
      <c r="O101" s="76">
        <v>8</v>
      </c>
      <c r="P101" s="121" t="s">
        <v>390</v>
      </c>
      <c r="Q101" s="119" t="s">
        <v>412</v>
      </c>
      <c r="R101" s="76" t="str">
        <f t="shared" si="5"/>
        <v>8M3000m</v>
      </c>
      <c r="S101" s="116">
        <v>8.6806712962962992E-3</v>
      </c>
      <c r="T101" s="112" t="s">
        <v>101</v>
      </c>
    </row>
    <row r="102" spans="1:21" ht="15">
      <c r="A102" s="76">
        <v>9</v>
      </c>
      <c r="B102" s="121" t="s">
        <v>448</v>
      </c>
      <c r="C102" s="119" t="s">
        <v>412</v>
      </c>
      <c r="D102" s="76" t="str">
        <f t="shared" si="3"/>
        <v>3000m m9</v>
      </c>
      <c r="E102" s="103">
        <v>1.00695601851852E-2</v>
      </c>
      <c r="F102" s="112" t="s">
        <v>103</v>
      </c>
      <c r="H102" s="76">
        <v>9</v>
      </c>
      <c r="I102" s="121" t="s">
        <v>390</v>
      </c>
      <c r="K102" s="76" t="str">
        <f t="shared" si="4"/>
        <v xml:space="preserve"> M9</v>
      </c>
      <c r="M102" s="112" t="s">
        <v>563</v>
      </c>
      <c r="O102" s="76">
        <v>9</v>
      </c>
      <c r="P102" s="121" t="s">
        <v>390</v>
      </c>
      <c r="Q102" s="119" t="s">
        <v>412</v>
      </c>
      <c r="R102" s="76" t="str">
        <f t="shared" si="5"/>
        <v>9M3000m</v>
      </c>
      <c r="S102" s="116">
        <v>9.2593750000000002E-3</v>
      </c>
      <c r="T102" s="112" t="s">
        <v>103</v>
      </c>
    </row>
    <row r="103" spans="1:21" ht="15">
      <c r="A103" s="76">
        <v>10</v>
      </c>
      <c r="B103" s="121" t="s">
        <v>448</v>
      </c>
      <c r="C103" s="119" t="s">
        <v>412</v>
      </c>
      <c r="D103" s="76" t="str">
        <f t="shared" si="3"/>
        <v>3000m m10</v>
      </c>
      <c r="E103" s="103"/>
      <c r="F103" s="102" t="s">
        <v>293</v>
      </c>
      <c r="H103" s="76">
        <v>10</v>
      </c>
      <c r="I103" s="121" t="s">
        <v>390</v>
      </c>
      <c r="K103" s="76" t="str">
        <f t="shared" si="4"/>
        <v xml:space="preserve"> M10</v>
      </c>
      <c r="M103" s="112" t="s">
        <v>102</v>
      </c>
      <c r="O103" s="76">
        <v>10</v>
      </c>
      <c r="P103" s="121" t="s">
        <v>390</v>
      </c>
      <c r="Q103" s="119" t="s">
        <v>412</v>
      </c>
      <c r="R103" s="76" t="str">
        <f t="shared" si="5"/>
        <v>10M3000m</v>
      </c>
      <c r="T103" s="10"/>
    </row>
    <row r="104" spans="1:21" ht="15">
      <c r="A104" s="76">
        <v>1</v>
      </c>
      <c r="B104" s="121" t="s">
        <v>448</v>
      </c>
      <c r="C104" s="119" t="s">
        <v>413</v>
      </c>
      <c r="D104" s="76" t="str">
        <f t="shared" si="3"/>
        <v>60m bb m1</v>
      </c>
      <c r="E104" s="115">
        <v>7.8</v>
      </c>
      <c r="F104" s="112" t="s">
        <v>102</v>
      </c>
      <c r="G104" s="108">
        <v>0.84</v>
      </c>
      <c r="H104" s="76">
        <v>1</v>
      </c>
      <c r="I104" s="121" t="s">
        <v>390</v>
      </c>
      <c r="K104" s="76" t="str">
        <f t="shared" si="4"/>
        <v xml:space="preserve"> M1</v>
      </c>
      <c r="M104" s="102" t="s">
        <v>293</v>
      </c>
      <c r="O104" s="76">
        <v>1</v>
      </c>
      <c r="P104" s="121" t="s">
        <v>390</v>
      </c>
      <c r="Q104" s="119" t="s">
        <v>197</v>
      </c>
      <c r="R104" s="76" t="str">
        <f t="shared" si="5"/>
        <v>1M5000m</v>
      </c>
      <c r="T104" s="112" t="s">
        <v>102</v>
      </c>
      <c r="U104" s="76" t="s">
        <v>156</v>
      </c>
    </row>
    <row r="105" spans="1:21" ht="15">
      <c r="A105" s="76">
        <v>2</v>
      </c>
      <c r="B105" s="121" t="s">
        <v>448</v>
      </c>
      <c r="C105" s="119" t="s">
        <v>413</v>
      </c>
      <c r="D105" s="76" t="str">
        <f t="shared" si="3"/>
        <v>60m bb m2</v>
      </c>
      <c r="E105" s="115">
        <v>8.11</v>
      </c>
      <c r="F105" s="112" t="s">
        <v>563</v>
      </c>
      <c r="G105" s="108"/>
      <c r="H105" s="76">
        <v>2</v>
      </c>
      <c r="I105" s="121" t="s">
        <v>390</v>
      </c>
      <c r="K105" s="76" t="str">
        <f t="shared" si="4"/>
        <v xml:space="preserve"> M2</v>
      </c>
      <c r="M105" s="112" t="s">
        <v>103</v>
      </c>
      <c r="O105" s="76">
        <v>2</v>
      </c>
      <c r="P105" s="121" t="s">
        <v>390</v>
      </c>
      <c r="Q105" s="119" t="s">
        <v>197</v>
      </c>
      <c r="R105" s="76" t="str">
        <f t="shared" si="5"/>
        <v>2M5000m</v>
      </c>
      <c r="T105" s="112" t="s">
        <v>563</v>
      </c>
      <c r="U105" s="76" t="s">
        <v>6</v>
      </c>
    </row>
    <row r="106" spans="1:21" ht="15">
      <c r="A106" s="76">
        <v>3</v>
      </c>
      <c r="B106" s="121" t="s">
        <v>448</v>
      </c>
      <c r="C106" s="119" t="s">
        <v>413</v>
      </c>
      <c r="D106" s="76" t="str">
        <f t="shared" si="3"/>
        <v>60m bb m3</v>
      </c>
      <c r="E106" s="115">
        <v>8.56</v>
      </c>
      <c r="F106" s="112" t="s">
        <v>104</v>
      </c>
      <c r="G106" s="108"/>
      <c r="H106" s="76">
        <v>3</v>
      </c>
      <c r="I106" s="121" t="s">
        <v>390</v>
      </c>
      <c r="K106" s="76" t="str">
        <f t="shared" si="4"/>
        <v xml:space="preserve"> M3</v>
      </c>
      <c r="M106" s="112" t="s">
        <v>101</v>
      </c>
      <c r="O106" s="76">
        <v>3</v>
      </c>
      <c r="P106" s="121" t="s">
        <v>390</v>
      </c>
      <c r="Q106" s="119" t="s">
        <v>197</v>
      </c>
      <c r="R106" s="76" t="str">
        <f t="shared" si="5"/>
        <v>3M5000m</v>
      </c>
      <c r="T106" s="112" t="s">
        <v>104</v>
      </c>
    </row>
    <row r="107" spans="1:21" ht="15">
      <c r="A107" s="76">
        <v>4</v>
      </c>
      <c r="B107" s="121" t="s">
        <v>448</v>
      </c>
      <c r="C107" s="119" t="s">
        <v>413</v>
      </c>
      <c r="D107" s="76" t="str">
        <f t="shared" si="3"/>
        <v>60m bb m4</v>
      </c>
      <c r="E107" s="115">
        <v>8.9499999999999993</v>
      </c>
      <c r="F107" s="112" t="s">
        <v>105</v>
      </c>
      <c r="G107" s="108"/>
      <c r="H107" s="76">
        <v>4</v>
      </c>
      <c r="I107" s="121" t="s">
        <v>390</v>
      </c>
      <c r="K107" s="76" t="str">
        <f t="shared" si="4"/>
        <v xml:space="preserve"> M4</v>
      </c>
      <c r="M107" s="112" t="s">
        <v>97</v>
      </c>
      <c r="O107" s="76">
        <v>4</v>
      </c>
      <c r="P107" s="121" t="s">
        <v>390</v>
      </c>
      <c r="Q107" s="119" t="s">
        <v>197</v>
      </c>
      <c r="R107" s="76" t="str">
        <f t="shared" si="5"/>
        <v>4M5000m</v>
      </c>
      <c r="T107" s="112" t="s">
        <v>105</v>
      </c>
    </row>
    <row r="108" spans="1:21" ht="15">
      <c r="A108" s="76">
        <v>5</v>
      </c>
      <c r="B108" s="121" t="s">
        <v>448</v>
      </c>
      <c r="C108" s="119" t="s">
        <v>413</v>
      </c>
      <c r="D108" s="76" t="str">
        <f t="shared" si="3"/>
        <v>60m bb m5</v>
      </c>
      <c r="E108" s="115">
        <v>9.5500000000000007</v>
      </c>
      <c r="F108" s="112" t="s">
        <v>106</v>
      </c>
      <c r="H108" s="76">
        <v>5</v>
      </c>
      <c r="I108" s="121" t="s">
        <v>390</v>
      </c>
      <c r="K108" s="76" t="str">
        <f t="shared" si="4"/>
        <v xml:space="preserve"> M5</v>
      </c>
      <c r="M108" s="112" t="s">
        <v>108</v>
      </c>
      <c r="O108" s="76">
        <v>5</v>
      </c>
      <c r="P108" s="121" t="s">
        <v>390</v>
      </c>
      <c r="Q108" s="119" t="s">
        <v>197</v>
      </c>
      <c r="R108" s="76" t="str">
        <f t="shared" si="5"/>
        <v>5M5000m</v>
      </c>
      <c r="T108" s="112" t="s">
        <v>106</v>
      </c>
    </row>
    <row r="109" spans="1:21" ht="15">
      <c r="A109" s="76">
        <v>6</v>
      </c>
      <c r="B109" s="121" t="s">
        <v>448</v>
      </c>
      <c r="C109" s="119" t="s">
        <v>413</v>
      </c>
      <c r="D109" s="76" t="str">
        <f t="shared" si="3"/>
        <v>60m bb m6</v>
      </c>
      <c r="E109" s="115">
        <v>10.25</v>
      </c>
      <c r="F109" s="112" t="s">
        <v>108</v>
      </c>
      <c r="H109" s="76">
        <v>6</v>
      </c>
      <c r="I109" s="121" t="s">
        <v>390</v>
      </c>
      <c r="K109" s="76" t="str">
        <f t="shared" si="4"/>
        <v xml:space="preserve"> M6</v>
      </c>
      <c r="M109" s="112" t="s">
        <v>106</v>
      </c>
      <c r="O109" s="76">
        <v>6</v>
      </c>
      <c r="P109" s="121" t="s">
        <v>390</v>
      </c>
      <c r="Q109" s="119" t="s">
        <v>197</v>
      </c>
      <c r="R109" s="76" t="str">
        <f t="shared" si="5"/>
        <v>6M5000m</v>
      </c>
      <c r="T109" s="112" t="s">
        <v>108</v>
      </c>
    </row>
    <row r="110" spans="1:21" ht="15">
      <c r="A110" s="76">
        <v>7</v>
      </c>
      <c r="B110" s="121" t="s">
        <v>448</v>
      </c>
      <c r="C110" s="119" t="s">
        <v>413</v>
      </c>
      <c r="D110" s="76" t="str">
        <f t="shared" si="3"/>
        <v>60m bb m7</v>
      </c>
      <c r="E110" s="115">
        <v>11.25</v>
      </c>
      <c r="F110" s="112" t="s">
        <v>97</v>
      </c>
      <c r="H110" s="76">
        <v>7</v>
      </c>
      <c r="I110" s="121" t="s">
        <v>390</v>
      </c>
      <c r="K110" s="76" t="str">
        <f t="shared" si="4"/>
        <v xml:space="preserve"> M7</v>
      </c>
      <c r="M110" s="112" t="s">
        <v>105</v>
      </c>
      <c r="O110" s="76">
        <v>7</v>
      </c>
      <c r="P110" s="121" t="s">
        <v>390</v>
      </c>
      <c r="Q110" s="119" t="s">
        <v>197</v>
      </c>
      <c r="R110" s="76" t="str">
        <f t="shared" si="5"/>
        <v>7M5000m</v>
      </c>
      <c r="T110" s="112" t="s">
        <v>97</v>
      </c>
    </row>
    <row r="111" spans="1:21" ht="15">
      <c r="A111" s="76">
        <v>8</v>
      </c>
      <c r="B111" s="121" t="s">
        <v>448</v>
      </c>
      <c r="C111" s="119" t="s">
        <v>413</v>
      </c>
      <c r="D111" s="76" t="str">
        <f t="shared" si="3"/>
        <v>60m bb m8</v>
      </c>
      <c r="E111" s="115">
        <v>12.05</v>
      </c>
      <c r="F111" s="112" t="s">
        <v>101</v>
      </c>
      <c r="H111" s="76">
        <v>8</v>
      </c>
      <c r="I111" s="121" t="s">
        <v>390</v>
      </c>
      <c r="K111" s="76" t="str">
        <f t="shared" si="4"/>
        <v xml:space="preserve"> M8</v>
      </c>
      <c r="M111" s="112" t="s">
        <v>104</v>
      </c>
      <c r="O111" s="76">
        <v>8</v>
      </c>
      <c r="P111" s="121" t="s">
        <v>390</v>
      </c>
      <c r="Q111" s="119" t="s">
        <v>197</v>
      </c>
      <c r="R111" s="76" t="str">
        <f t="shared" si="5"/>
        <v>8M5000m</v>
      </c>
      <c r="T111" s="112" t="s">
        <v>101</v>
      </c>
    </row>
    <row r="112" spans="1:21" ht="15">
      <c r="A112" s="76">
        <v>9</v>
      </c>
      <c r="B112" s="121" t="s">
        <v>448</v>
      </c>
      <c r="C112" s="119" t="s">
        <v>413</v>
      </c>
      <c r="D112" s="76" t="str">
        <f t="shared" si="3"/>
        <v>60m bb m9</v>
      </c>
      <c r="E112" s="115">
        <v>12.75</v>
      </c>
      <c r="F112" s="112" t="s">
        <v>103</v>
      </c>
      <c r="H112" s="76">
        <v>9</v>
      </c>
      <c r="I112" s="121" t="s">
        <v>390</v>
      </c>
      <c r="K112" s="76" t="str">
        <f t="shared" si="4"/>
        <v xml:space="preserve"> M9</v>
      </c>
      <c r="M112" s="112" t="s">
        <v>563</v>
      </c>
      <c r="O112" s="76">
        <v>9</v>
      </c>
      <c r="P112" s="121" t="s">
        <v>390</v>
      </c>
      <c r="Q112" s="119" t="s">
        <v>197</v>
      </c>
      <c r="R112" s="76" t="str">
        <f t="shared" si="5"/>
        <v>9M5000m</v>
      </c>
      <c r="T112" s="112" t="s">
        <v>103</v>
      </c>
    </row>
    <row r="113" spans="1:21" ht="15">
      <c r="A113" s="76">
        <v>10</v>
      </c>
      <c r="B113" s="121" t="s">
        <v>448</v>
      </c>
      <c r="C113" s="119" t="s">
        <v>413</v>
      </c>
      <c r="D113" s="76" t="str">
        <f t="shared" si="3"/>
        <v>60m bb m10</v>
      </c>
      <c r="E113" s="115">
        <v>13.75</v>
      </c>
      <c r="F113" s="102" t="s">
        <v>293</v>
      </c>
      <c r="H113" s="76">
        <v>10</v>
      </c>
      <c r="I113" s="121" t="s">
        <v>390</v>
      </c>
      <c r="K113" s="76" t="str">
        <f t="shared" si="4"/>
        <v xml:space="preserve"> M10</v>
      </c>
      <c r="M113" s="112" t="s">
        <v>102</v>
      </c>
      <c r="O113" s="76">
        <v>10</v>
      </c>
      <c r="P113" s="121" t="s">
        <v>390</v>
      </c>
      <c r="Q113" s="119" t="s">
        <v>197</v>
      </c>
      <c r="R113" s="76" t="str">
        <f t="shared" si="5"/>
        <v>10M5000m</v>
      </c>
      <c r="T113" s="10"/>
    </row>
    <row r="114" spans="1:21" ht="15">
      <c r="A114" s="76">
        <v>1</v>
      </c>
      <c r="B114" s="121" t="s">
        <v>448</v>
      </c>
      <c r="C114" s="119" t="s">
        <v>403</v>
      </c>
      <c r="D114" s="76" t="str">
        <f t="shared" si="3"/>
        <v>60m bb.76 m1</v>
      </c>
      <c r="E114" s="115"/>
      <c r="F114" s="112" t="s">
        <v>102</v>
      </c>
      <c r="G114" s="108">
        <v>0.76</v>
      </c>
      <c r="H114" s="76">
        <v>1</v>
      </c>
      <c r="I114" s="121" t="s">
        <v>390</v>
      </c>
      <c r="K114" s="76" t="str">
        <f t="shared" si="4"/>
        <v xml:space="preserve"> M1</v>
      </c>
      <c r="M114" s="102" t="s">
        <v>293</v>
      </c>
      <c r="O114" s="76">
        <v>1</v>
      </c>
      <c r="P114" s="121" t="s">
        <v>390</v>
      </c>
      <c r="Q114" s="119" t="s">
        <v>146</v>
      </c>
      <c r="R114" s="76" t="str">
        <f t="shared" si="5"/>
        <v>1M10000m</v>
      </c>
      <c r="T114" s="112" t="s">
        <v>102</v>
      </c>
    </row>
    <row r="115" spans="1:21" ht="15">
      <c r="A115" s="76">
        <v>2</v>
      </c>
      <c r="B115" s="121" t="s">
        <v>448</v>
      </c>
      <c r="C115" s="119" t="s">
        <v>403</v>
      </c>
      <c r="D115" s="76" t="str">
        <f t="shared" si="3"/>
        <v>60m bb.76 m2</v>
      </c>
      <c r="E115" s="115"/>
      <c r="F115" s="112" t="s">
        <v>563</v>
      </c>
      <c r="H115" s="76">
        <v>2</v>
      </c>
      <c r="I115" s="121" t="s">
        <v>390</v>
      </c>
      <c r="K115" s="76" t="str">
        <f t="shared" si="4"/>
        <v xml:space="preserve"> M2</v>
      </c>
      <c r="M115" s="112" t="s">
        <v>103</v>
      </c>
      <c r="O115" s="76">
        <v>2</v>
      </c>
      <c r="P115" s="121" t="s">
        <v>390</v>
      </c>
      <c r="Q115" s="119" t="s">
        <v>146</v>
      </c>
      <c r="R115" s="76" t="str">
        <f t="shared" si="5"/>
        <v>2M10000m</v>
      </c>
      <c r="T115" s="112" t="s">
        <v>563</v>
      </c>
      <c r="U115" s="76" t="s">
        <v>27</v>
      </c>
    </row>
    <row r="116" spans="1:21" ht="15">
      <c r="A116" s="76">
        <v>3</v>
      </c>
      <c r="B116" s="121" t="s">
        <v>448</v>
      </c>
      <c r="C116" s="119" t="s">
        <v>403</v>
      </c>
      <c r="D116" s="76" t="str">
        <f t="shared" si="3"/>
        <v>60m bb.76 m3</v>
      </c>
      <c r="E116" s="115"/>
      <c r="F116" s="112" t="s">
        <v>104</v>
      </c>
      <c r="H116" s="76">
        <v>3</v>
      </c>
      <c r="I116" s="121" t="s">
        <v>390</v>
      </c>
      <c r="K116" s="76" t="str">
        <f t="shared" si="4"/>
        <v xml:space="preserve"> M3</v>
      </c>
      <c r="M116" s="112" t="s">
        <v>101</v>
      </c>
      <c r="O116" s="76">
        <v>3</v>
      </c>
      <c r="P116" s="121" t="s">
        <v>390</v>
      </c>
      <c r="Q116" s="119" t="s">
        <v>146</v>
      </c>
      <c r="R116" s="76" t="str">
        <f t="shared" si="5"/>
        <v>3M10000m</v>
      </c>
      <c r="T116" s="112" t="s">
        <v>104</v>
      </c>
    </row>
    <row r="117" spans="1:21" ht="15">
      <c r="A117" s="76">
        <v>4</v>
      </c>
      <c r="B117" s="121" t="s">
        <v>448</v>
      </c>
      <c r="C117" s="119" t="s">
        <v>403</v>
      </c>
      <c r="D117" s="76" t="str">
        <f t="shared" si="3"/>
        <v>60m bb.76 m4</v>
      </c>
      <c r="E117" s="115">
        <v>8</v>
      </c>
      <c r="F117" s="112" t="s">
        <v>105</v>
      </c>
      <c r="H117" s="76">
        <v>4</v>
      </c>
      <c r="I117" s="121" t="s">
        <v>390</v>
      </c>
      <c r="K117" s="76" t="str">
        <f t="shared" si="4"/>
        <v xml:space="preserve"> M4</v>
      </c>
      <c r="M117" s="112" t="s">
        <v>97</v>
      </c>
      <c r="O117" s="76">
        <v>4</v>
      </c>
      <c r="P117" s="121" t="s">
        <v>390</v>
      </c>
      <c r="Q117" s="119" t="s">
        <v>146</v>
      </c>
      <c r="R117" s="76" t="str">
        <f t="shared" si="5"/>
        <v>4M10000m</v>
      </c>
      <c r="T117" s="112" t="s">
        <v>105</v>
      </c>
    </row>
    <row r="118" spans="1:21" ht="15">
      <c r="A118" s="76">
        <v>5</v>
      </c>
      <c r="B118" s="121" t="s">
        <v>448</v>
      </c>
      <c r="C118" s="119" t="s">
        <v>403</v>
      </c>
      <c r="D118" s="76" t="str">
        <f t="shared" si="3"/>
        <v>60m bb.76 m5</v>
      </c>
      <c r="E118" s="115">
        <v>9.25</v>
      </c>
      <c r="F118" s="112" t="s">
        <v>106</v>
      </c>
      <c r="H118" s="76">
        <v>5</v>
      </c>
      <c r="I118" s="121" t="s">
        <v>390</v>
      </c>
      <c r="K118" s="76" t="str">
        <f t="shared" si="4"/>
        <v xml:space="preserve"> M5</v>
      </c>
      <c r="M118" s="112" t="s">
        <v>108</v>
      </c>
      <c r="O118" s="76">
        <v>5</v>
      </c>
      <c r="P118" s="121" t="s">
        <v>390</v>
      </c>
      <c r="Q118" s="119" t="s">
        <v>146</v>
      </c>
      <c r="R118" s="76" t="str">
        <f t="shared" si="5"/>
        <v>5M10000m</v>
      </c>
      <c r="T118" s="112" t="s">
        <v>106</v>
      </c>
    </row>
    <row r="119" spans="1:21" ht="15">
      <c r="A119" s="76">
        <v>6</v>
      </c>
      <c r="B119" s="121" t="s">
        <v>448</v>
      </c>
      <c r="C119" s="119" t="s">
        <v>403</v>
      </c>
      <c r="D119" s="76" t="str">
        <f t="shared" si="3"/>
        <v>60m bb.76 m6</v>
      </c>
      <c r="E119" s="115">
        <v>9.85</v>
      </c>
      <c r="F119" s="112" t="s">
        <v>108</v>
      </c>
      <c r="H119" s="76">
        <v>6</v>
      </c>
      <c r="I119" s="121" t="s">
        <v>390</v>
      </c>
      <c r="K119" s="76" t="str">
        <f t="shared" si="4"/>
        <v xml:space="preserve"> M6</v>
      </c>
      <c r="M119" s="112" t="s">
        <v>106</v>
      </c>
      <c r="O119" s="76">
        <v>6</v>
      </c>
      <c r="P119" s="121" t="s">
        <v>390</v>
      </c>
      <c r="Q119" s="119" t="s">
        <v>146</v>
      </c>
      <c r="R119" s="76" t="str">
        <f t="shared" si="5"/>
        <v>6M10000m</v>
      </c>
      <c r="T119" s="112" t="s">
        <v>108</v>
      </c>
    </row>
    <row r="120" spans="1:21" ht="15">
      <c r="A120" s="76">
        <v>7</v>
      </c>
      <c r="B120" s="121" t="s">
        <v>448</v>
      </c>
      <c r="C120" s="119" t="s">
        <v>403</v>
      </c>
      <c r="D120" s="76" t="str">
        <f t="shared" si="3"/>
        <v>60m bb.76 m7</v>
      </c>
      <c r="E120" s="115">
        <v>10.85</v>
      </c>
      <c r="F120" s="112" t="s">
        <v>97</v>
      </c>
      <c r="H120" s="76">
        <v>7</v>
      </c>
      <c r="I120" s="121" t="s">
        <v>390</v>
      </c>
      <c r="K120" s="76" t="str">
        <f t="shared" si="4"/>
        <v xml:space="preserve"> M7</v>
      </c>
      <c r="M120" s="112" t="s">
        <v>105</v>
      </c>
      <c r="O120" s="76">
        <v>7</v>
      </c>
      <c r="P120" s="121" t="s">
        <v>390</v>
      </c>
      <c r="Q120" s="119" t="s">
        <v>146</v>
      </c>
      <c r="R120" s="76" t="str">
        <f t="shared" si="5"/>
        <v>7M10000m</v>
      </c>
      <c r="T120" s="112" t="s">
        <v>97</v>
      </c>
    </row>
    <row r="121" spans="1:21" ht="15">
      <c r="A121" s="76">
        <v>8</v>
      </c>
      <c r="B121" s="121" t="s">
        <v>448</v>
      </c>
      <c r="C121" s="119" t="s">
        <v>403</v>
      </c>
      <c r="D121" s="76" t="str">
        <f t="shared" si="3"/>
        <v>60m bb.76 m8</v>
      </c>
      <c r="E121" s="115">
        <v>11.95</v>
      </c>
      <c r="F121" s="112" t="s">
        <v>101</v>
      </c>
      <c r="H121" s="76">
        <v>8</v>
      </c>
      <c r="I121" s="121" t="s">
        <v>390</v>
      </c>
      <c r="K121" s="76" t="str">
        <f t="shared" si="4"/>
        <v xml:space="preserve"> M8</v>
      </c>
      <c r="M121" s="112" t="s">
        <v>104</v>
      </c>
      <c r="O121" s="76">
        <v>8</v>
      </c>
      <c r="P121" s="121" t="s">
        <v>390</v>
      </c>
      <c r="Q121" s="119" t="s">
        <v>146</v>
      </c>
      <c r="R121" s="76" t="str">
        <f t="shared" si="5"/>
        <v>8M10000m</v>
      </c>
      <c r="T121" s="112" t="s">
        <v>101</v>
      </c>
    </row>
    <row r="122" spans="1:21" ht="15">
      <c r="A122" s="76">
        <v>9</v>
      </c>
      <c r="B122" s="121" t="s">
        <v>448</v>
      </c>
      <c r="C122" s="119" t="s">
        <v>403</v>
      </c>
      <c r="D122" s="76" t="str">
        <f t="shared" si="3"/>
        <v>60m bb.76 m9</v>
      </c>
      <c r="E122" s="115">
        <v>12.75</v>
      </c>
      <c r="F122" s="112" t="s">
        <v>103</v>
      </c>
      <c r="H122" s="76">
        <v>9</v>
      </c>
      <c r="I122" s="121" t="s">
        <v>390</v>
      </c>
      <c r="K122" s="76" t="str">
        <f t="shared" si="4"/>
        <v xml:space="preserve"> M9</v>
      </c>
      <c r="M122" s="112" t="s">
        <v>563</v>
      </c>
      <c r="O122" s="76">
        <v>9</v>
      </c>
      <c r="P122" s="121" t="s">
        <v>390</v>
      </c>
      <c r="Q122" s="119" t="s">
        <v>146</v>
      </c>
      <c r="R122" s="76" t="str">
        <f t="shared" si="5"/>
        <v>9M10000m</v>
      </c>
      <c r="T122" s="112" t="s">
        <v>103</v>
      </c>
    </row>
    <row r="123" spans="1:21" ht="15">
      <c r="A123" s="76">
        <v>10</v>
      </c>
      <c r="B123" s="121" t="s">
        <v>448</v>
      </c>
      <c r="C123" s="119" t="s">
        <v>403</v>
      </c>
      <c r="D123" s="76" t="str">
        <f t="shared" si="3"/>
        <v>60m bb.76 m10</v>
      </c>
      <c r="E123" s="115">
        <v>13.35</v>
      </c>
      <c r="F123" s="102" t="s">
        <v>293</v>
      </c>
      <c r="H123" s="76">
        <v>10</v>
      </c>
      <c r="I123" s="121" t="s">
        <v>390</v>
      </c>
      <c r="K123" s="76" t="str">
        <f t="shared" si="4"/>
        <v xml:space="preserve"> M10</v>
      </c>
      <c r="M123" s="112" t="s">
        <v>102</v>
      </c>
      <c r="O123" s="76">
        <v>10</v>
      </c>
      <c r="P123" s="121" t="s">
        <v>390</v>
      </c>
      <c r="Q123" s="119" t="s">
        <v>146</v>
      </c>
      <c r="R123" s="76" t="str">
        <f t="shared" si="5"/>
        <v>10M10000m</v>
      </c>
      <c r="T123" s="10"/>
    </row>
    <row r="124" spans="1:21" ht="15">
      <c r="A124" s="76">
        <v>1</v>
      </c>
      <c r="B124" s="121" t="s">
        <v>448</v>
      </c>
      <c r="C124" s="119" t="s">
        <v>234</v>
      </c>
      <c r="D124" s="76" t="str">
        <f t="shared" si="3"/>
        <v>5000m sp. ėj. m1</v>
      </c>
      <c r="E124" s="115"/>
      <c r="F124" s="112" t="s">
        <v>102</v>
      </c>
      <c r="H124" s="76">
        <v>1</v>
      </c>
      <c r="I124" s="121" t="s">
        <v>390</v>
      </c>
      <c r="K124" s="76" t="str">
        <f t="shared" si="4"/>
        <v xml:space="preserve"> M1</v>
      </c>
      <c r="M124" s="102" t="s">
        <v>293</v>
      </c>
      <c r="O124" s="76">
        <v>1</v>
      </c>
      <c r="P124" s="121" t="s">
        <v>390</v>
      </c>
      <c r="Q124" s="119" t="s">
        <v>136</v>
      </c>
      <c r="R124" s="76" t="str">
        <f t="shared" si="5"/>
        <v>1M3000mkl</v>
      </c>
      <c r="T124" s="112" t="s">
        <v>102</v>
      </c>
    </row>
    <row r="125" spans="1:21" ht="15">
      <c r="A125" s="76">
        <v>2</v>
      </c>
      <c r="B125" s="121" t="s">
        <v>448</v>
      </c>
      <c r="C125" s="119" t="s">
        <v>234</v>
      </c>
      <c r="D125" s="76" t="str">
        <f t="shared" si="3"/>
        <v>5000m sp. ėj. m2</v>
      </c>
      <c r="E125" s="115" t="s">
        <v>140</v>
      </c>
      <c r="F125" s="112" t="s">
        <v>563</v>
      </c>
      <c r="H125" s="76">
        <v>2</v>
      </c>
      <c r="I125" s="121" t="s">
        <v>390</v>
      </c>
      <c r="K125" s="76" t="str">
        <f t="shared" si="4"/>
        <v xml:space="preserve"> M2</v>
      </c>
      <c r="M125" s="112" t="s">
        <v>103</v>
      </c>
      <c r="O125" s="76">
        <v>2</v>
      </c>
      <c r="P125" s="121" t="s">
        <v>390</v>
      </c>
      <c r="Q125" s="119" t="s">
        <v>136</v>
      </c>
      <c r="R125" s="76" t="str">
        <f t="shared" si="5"/>
        <v>2M3000mkl</v>
      </c>
      <c r="T125" s="112" t="s">
        <v>563</v>
      </c>
    </row>
    <row r="126" spans="1:21" ht="15">
      <c r="A126" s="76">
        <v>3</v>
      </c>
      <c r="B126" s="121" t="s">
        <v>448</v>
      </c>
      <c r="C126" s="119" t="s">
        <v>234</v>
      </c>
      <c r="D126" s="76" t="str">
        <f t="shared" si="3"/>
        <v>5000m sp. ėj. m3</v>
      </c>
      <c r="E126" s="115" t="s">
        <v>158</v>
      </c>
      <c r="F126" s="112" t="s">
        <v>104</v>
      </c>
      <c r="H126" s="76">
        <v>3</v>
      </c>
      <c r="I126" s="121" t="s">
        <v>390</v>
      </c>
      <c r="K126" s="76" t="str">
        <f t="shared" si="4"/>
        <v xml:space="preserve"> M3</v>
      </c>
      <c r="M126" s="112" t="s">
        <v>101</v>
      </c>
      <c r="O126" s="76">
        <v>3</v>
      </c>
      <c r="P126" s="121" t="s">
        <v>390</v>
      </c>
      <c r="Q126" s="119" t="s">
        <v>136</v>
      </c>
      <c r="R126" s="76" t="str">
        <f t="shared" si="5"/>
        <v>3M3000mkl</v>
      </c>
      <c r="T126" s="112" t="s">
        <v>104</v>
      </c>
    </row>
    <row r="127" spans="1:21" ht="15">
      <c r="A127" s="76">
        <v>4</v>
      </c>
      <c r="B127" s="121" t="s">
        <v>448</v>
      </c>
      <c r="C127" s="119" t="s">
        <v>234</v>
      </c>
      <c r="D127" s="76" t="str">
        <f t="shared" si="3"/>
        <v>5000m sp. ėj. m4</v>
      </c>
      <c r="E127" s="115" t="s">
        <v>8</v>
      </c>
      <c r="F127" s="112" t="s">
        <v>105</v>
      </c>
      <c r="H127" s="76">
        <v>4</v>
      </c>
      <c r="I127" s="121" t="s">
        <v>390</v>
      </c>
      <c r="K127" s="76" t="str">
        <f t="shared" si="4"/>
        <v xml:space="preserve"> M4</v>
      </c>
      <c r="M127" s="112" t="s">
        <v>97</v>
      </c>
      <c r="O127" s="76">
        <v>4</v>
      </c>
      <c r="P127" s="121" t="s">
        <v>390</v>
      </c>
      <c r="Q127" s="119" t="s">
        <v>136</v>
      </c>
      <c r="R127" s="76" t="str">
        <f t="shared" si="5"/>
        <v>4M3000mkl</v>
      </c>
      <c r="T127" s="112" t="s">
        <v>105</v>
      </c>
    </row>
    <row r="128" spans="1:21" ht="15">
      <c r="A128" s="76">
        <v>5</v>
      </c>
      <c r="B128" s="121" t="s">
        <v>448</v>
      </c>
      <c r="C128" s="119" t="s">
        <v>234</v>
      </c>
      <c r="D128" s="76" t="str">
        <f t="shared" si="3"/>
        <v>5000m sp. ėj. m5</v>
      </c>
      <c r="E128" s="115" t="s">
        <v>177</v>
      </c>
      <c r="F128" s="112" t="s">
        <v>106</v>
      </c>
      <c r="H128" s="76">
        <v>5</v>
      </c>
      <c r="I128" s="121" t="s">
        <v>390</v>
      </c>
      <c r="K128" s="76" t="str">
        <f t="shared" si="4"/>
        <v xml:space="preserve"> M5</v>
      </c>
      <c r="M128" s="112" t="s">
        <v>108</v>
      </c>
      <c r="O128" s="76">
        <v>5</v>
      </c>
      <c r="P128" s="121" t="s">
        <v>390</v>
      </c>
      <c r="Q128" s="119" t="s">
        <v>136</v>
      </c>
      <c r="R128" s="76" t="str">
        <f t="shared" si="5"/>
        <v>5M3000mkl</v>
      </c>
      <c r="T128" s="112" t="s">
        <v>106</v>
      </c>
    </row>
    <row r="129" spans="1:22" ht="15">
      <c r="A129" s="76">
        <v>6</v>
      </c>
      <c r="B129" s="121" t="s">
        <v>448</v>
      </c>
      <c r="C129" s="119" t="s">
        <v>234</v>
      </c>
      <c r="D129" s="76" t="str">
        <f t="shared" si="3"/>
        <v>5000m sp. ėj. m6</v>
      </c>
      <c r="E129" s="115" t="s">
        <v>24</v>
      </c>
      <c r="F129" s="112" t="s">
        <v>108</v>
      </c>
      <c r="H129" s="76">
        <v>6</v>
      </c>
      <c r="I129" s="121" t="s">
        <v>390</v>
      </c>
      <c r="K129" s="76" t="str">
        <f t="shared" si="4"/>
        <v xml:space="preserve"> M6</v>
      </c>
      <c r="M129" s="112" t="s">
        <v>106</v>
      </c>
      <c r="O129" s="76">
        <v>6</v>
      </c>
      <c r="P129" s="121" t="s">
        <v>390</v>
      </c>
      <c r="Q129" s="119" t="s">
        <v>136</v>
      </c>
      <c r="R129" s="76" t="str">
        <f t="shared" si="5"/>
        <v>6M3000mkl</v>
      </c>
      <c r="T129" s="112" t="s">
        <v>108</v>
      </c>
    </row>
    <row r="130" spans="1:22" ht="15">
      <c r="A130" s="76">
        <v>7</v>
      </c>
      <c r="B130" s="121" t="s">
        <v>448</v>
      </c>
      <c r="C130" s="119" t="s">
        <v>234</v>
      </c>
      <c r="D130" s="76" t="str">
        <f t="shared" si="3"/>
        <v>5000m sp. ėj. m7</v>
      </c>
      <c r="E130" s="115" t="s">
        <v>30</v>
      </c>
      <c r="F130" s="112" t="s">
        <v>97</v>
      </c>
      <c r="H130" s="76">
        <v>7</v>
      </c>
      <c r="I130" s="121" t="s">
        <v>390</v>
      </c>
      <c r="K130" s="76" t="str">
        <f t="shared" si="4"/>
        <v xml:space="preserve"> M7</v>
      </c>
      <c r="M130" s="112" t="s">
        <v>105</v>
      </c>
      <c r="O130" s="76">
        <v>7</v>
      </c>
      <c r="P130" s="121" t="s">
        <v>390</v>
      </c>
      <c r="Q130" s="119" t="s">
        <v>136</v>
      </c>
      <c r="R130" s="76" t="str">
        <f t="shared" si="5"/>
        <v>7M3000mkl</v>
      </c>
      <c r="T130" s="112" t="s">
        <v>97</v>
      </c>
    </row>
    <row r="131" spans="1:22" ht="15">
      <c r="A131" s="76">
        <v>8</v>
      </c>
      <c r="B131" s="121" t="s">
        <v>448</v>
      </c>
      <c r="C131" s="119" t="s">
        <v>234</v>
      </c>
      <c r="D131" s="76" t="str">
        <f t="shared" si="3"/>
        <v>5000m sp. ėj. m8</v>
      </c>
      <c r="E131" s="115" t="s">
        <v>35</v>
      </c>
      <c r="F131" s="112" t="s">
        <v>101</v>
      </c>
      <c r="H131" s="76">
        <v>8</v>
      </c>
      <c r="I131" s="121" t="s">
        <v>390</v>
      </c>
      <c r="K131" s="76" t="str">
        <f t="shared" si="4"/>
        <v xml:space="preserve"> M8</v>
      </c>
      <c r="M131" s="112" t="s">
        <v>104</v>
      </c>
      <c r="O131" s="76">
        <v>8</v>
      </c>
      <c r="P131" s="121" t="s">
        <v>390</v>
      </c>
      <c r="Q131" s="119" t="s">
        <v>136</v>
      </c>
      <c r="R131" s="76" t="str">
        <f t="shared" si="5"/>
        <v>8M3000mkl</v>
      </c>
      <c r="T131" s="112" t="s">
        <v>101</v>
      </c>
    </row>
    <row r="132" spans="1:22" ht="15">
      <c r="A132" s="76">
        <v>9</v>
      </c>
      <c r="B132" s="121" t="s">
        <v>448</v>
      </c>
      <c r="C132" s="119" t="s">
        <v>234</v>
      </c>
      <c r="D132" s="76" t="str">
        <f t="shared" ref="D132:D195" si="6">CONCATENATE(C132," ",B132,A132)</f>
        <v>5000m sp. ėj. m9</v>
      </c>
      <c r="E132" s="115" t="s">
        <v>135</v>
      </c>
      <c r="F132" s="112" t="s">
        <v>103</v>
      </c>
      <c r="H132" s="76">
        <v>9</v>
      </c>
      <c r="I132" s="121" t="s">
        <v>390</v>
      </c>
      <c r="K132" s="76" t="str">
        <f t="shared" ref="K132:K195" si="7">CONCATENATE(J132," ",I132,H132)</f>
        <v xml:space="preserve"> M9</v>
      </c>
      <c r="M132" s="112" t="s">
        <v>563</v>
      </c>
      <c r="O132" s="76">
        <v>9</v>
      </c>
      <c r="P132" s="121" t="s">
        <v>390</v>
      </c>
      <c r="Q132" s="119" t="s">
        <v>136</v>
      </c>
      <c r="R132" s="76" t="str">
        <f t="shared" ref="R132:R195" si="8">CONCATENATE(O132,P132,Q132)</f>
        <v>9M3000mkl</v>
      </c>
      <c r="T132" s="112" t="s">
        <v>103</v>
      </c>
    </row>
    <row r="133" spans="1:22" ht="15">
      <c r="A133" s="76">
        <v>10</v>
      </c>
      <c r="B133" s="121" t="s">
        <v>448</v>
      </c>
      <c r="C133" s="119" t="s">
        <v>234</v>
      </c>
      <c r="D133" s="76" t="str">
        <f t="shared" si="6"/>
        <v>5000m sp. ėj. m10</v>
      </c>
      <c r="E133" s="115" t="s">
        <v>154</v>
      </c>
      <c r="F133" s="102" t="s">
        <v>293</v>
      </c>
      <c r="H133" s="76">
        <v>10</v>
      </c>
      <c r="I133" s="121" t="s">
        <v>390</v>
      </c>
      <c r="K133" s="76" t="str">
        <f t="shared" si="7"/>
        <v xml:space="preserve"> M10</v>
      </c>
      <c r="M133" s="112" t="s">
        <v>102</v>
      </c>
      <c r="O133" s="76">
        <v>10</v>
      </c>
      <c r="P133" s="121" t="s">
        <v>390</v>
      </c>
      <c r="Q133" s="119" t="s">
        <v>136</v>
      </c>
      <c r="R133" s="76" t="str">
        <f t="shared" si="8"/>
        <v>10M3000mkl</v>
      </c>
      <c r="T133" s="10"/>
    </row>
    <row r="134" spans="1:22" ht="15">
      <c r="A134" s="76">
        <v>1</v>
      </c>
      <c r="B134" s="121" t="s">
        <v>567</v>
      </c>
      <c r="C134" s="119" t="s">
        <v>403</v>
      </c>
      <c r="D134" s="76" t="str">
        <f t="shared" si="6"/>
        <v>60m bb.76 v1</v>
      </c>
      <c r="E134" s="115"/>
      <c r="F134" s="112" t="s">
        <v>102</v>
      </c>
      <c r="H134" s="76">
        <v>1</v>
      </c>
      <c r="I134" s="121" t="s">
        <v>393</v>
      </c>
      <c r="J134" s="76" t="s">
        <v>407</v>
      </c>
      <c r="K134" s="76" t="str">
        <f t="shared" si="7"/>
        <v>tolis V1</v>
      </c>
      <c r="L134" s="106">
        <v>2</v>
      </c>
      <c r="M134" s="102" t="s">
        <v>293</v>
      </c>
      <c r="O134" s="76">
        <v>1</v>
      </c>
      <c r="P134" s="121" t="s">
        <v>393</v>
      </c>
      <c r="Q134" s="119" t="s">
        <v>147</v>
      </c>
      <c r="R134" s="76" t="str">
        <f t="shared" si="8"/>
        <v>1V100m</v>
      </c>
      <c r="T134" s="112" t="s">
        <v>102</v>
      </c>
    </row>
    <row r="135" spans="1:22" ht="15">
      <c r="A135" s="76">
        <v>2</v>
      </c>
      <c r="B135" s="121" t="s">
        <v>567</v>
      </c>
      <c r="C135" s="119" t="s">
        <v>403</v>
      </c>
      <c r="D135" s="76" t="str">
        <f t="shared" si="6"/>
        <v>60m bb.76 v2</v>
      </c>
      <c r="E135" s="115"/>
      <c r="F135" s="112" t="s">
        <v>563</v>
      </c>
      <c r="H135" s="76">
        <v>2</v>
      </c>
      <c r="I135" s="121" t="s">
        <v>393</v>
      </c>
      <c r="J135" s="76" t="s">
        <v>407</v>
      </c>
      <c r="K135" s="76" t="str">
        <f t="shared" si="7"/>
        <v>tolis V2</v>
      </c>
      <c r="L135" s="105">
        <v>4</v>
      </c>
      <c r="M135" s="112" t="s">
        <v>103</v>
      </c>
      <c r="O135" s="76">
        <v>2</v>
      </c>
      <c r="P135" s="121" t="s">
        <v>393</v>
      </c>
      <c r="Q135" s="119" t="s">
        <v>147</v>
      </c>
      <c r="R135" s="76" t="str">
        <f t="shared" si="8"/>
        <v>2V100m</v>
      </c>
      <c r="S135" s="105">
        <v>10.29</v>
      </c>
      <c r="T135" s="112" t="s">
        <v>563</v>
      </c>
      <c r="V135" s="10"/>
    </row>
    <row r="136" spans="1:22" ht="15">
      <c r="A136" s="76">
        <v>3</v>
      </c>
      <c r="B136" s="121" t="s">
        <v>567</v>
      </c>
      <c r="C136" s="119" t="s">
        <v>403</v>
      </c>
      <c r="D136" s="76" t="str">
        <f t="shared" si="6"/>
        <v>60m bb.76 v3</v>
      </c>
      <c r="E136" s="115"/>
      <c r="F136" s="112" t="s">
        <v>104</v>
      </c>
      <c r="H136" s="76">
        <v>3</v>
      </c>
      <c r="I136" s="121" t="s">
        <v>393</v>
      </c>
      <c r="J136" s="76" t="s">
        <v>407</v>
      </c>
      <c r="K136" s="76" t="str">
        <f t="shared" si="7"/>
        <v>tolis V3</v>
      </c>
      <c r="L136" s="105">
        <v>4.45</v>
      </c>
      <c r="M136" s="112" t="s">
        <v>101</v>
      </c>
      <c r="O136" s="76">
        <v>3</v>
      </c>
      <c r="P136" s="121" t="s">
        <v>393</v>
      </c>
      <c r="Q136" s="119" t="s">
        <v>147</v>
      </c>
      <c r="R136" s="76" t="str">
        <f t="shared" si="8"/>
        <v>3V100m</v>
      </c>
      <c r="S136" s="105">
        <v>10.66</v>
      </c>
      <c r="T136" s="112" t="s">
        <v>104</v>
      </c>
      <c r="V136" s="10"/>
    </row>
    <row r="137" spans="1:22" ht="15">
      <c r="A137" s="76">
        <v>4</v>
      </c>
      <c r="B137" s="121" t="s">
        <v>567</v>
      </c>
      <c r="C137" s="119" t="s">
        <v>403</v>
      </c>
      <c r="D137" s="76" t="str">
        <f t="shared" si="6"/>
        <v>60m bb.76 v4</v>
      </c>
      <c r="E137" s="115"/>
      <c r="F137" s="112" t="s">
        <v>105</v>
      </c>
      <c r="H137" s="76">
        <v>4</v>
      </c>
      <c r="I137" s="121" t="s">
        <v>393</v>
      </c>
      <c r="J137" s="76" t="s">
        <v>407</v>
      </c>
      <c r="K137" s="76" t="str">
        <f t="shared" si="7"/>
        <v>tolis V4</v>
      </c>
      <c r="L137" s="105">
        <v>5</v>
      </c>
      <c r="M137" s="112" t="s">
        <v>97</v>
      </c>
      <c r="O137" s="76">
        <v>4</v>
      </c>
      <c r="P137" s="121" t="s">
        <v>393</v>
      </c>
      <c r="Q137" s="119" t="s">
        <v>147</v>
      </c>
      <c r="R137" s="76" t="str">
        <f t="shared" si="8"/>
        <v>4V100m</v>
      </c>
      <c r="S137" s="105">
        <v>10.95</v>
      </c>
      <c r="T137" s="112" t="s">
        <v>105</v>
      </c>
      <c r="V137" s="10"/>
    </row>
    <row r="138" spans="1:22" ht="15">
      <c r="A138" s="76">
        <v>5</v>
      </c>
      <c r="B138" s="121" t="s">
        <v>567</v>
      </c>
      <c r="C138" s="119" t="s">
        <v>403</v>
      </c>
      <c r="D138" s="76" t="str">
        <f t="shared" si="6"/>
        <v>60m bb.76 v5</v>
      </c>
      <c r="E138" s="115"/>
      <c r="F138" s="112" t="s">
        <v>106</v>
      </c>
      <c r="H138" s="76">
        <v>5</v>
      </c>
      <c r="I138" s="121" t="s">
        <v>393</v>
      </c>
      <c r="J138" s="76" t="s">
        <v>407</v>
      </c>
      <c r="K138" s="76" t="str">
        <f t="shared" si="7"/>
        <v>tolis V5</v>
      </c>
      <c r="L138" s="105">
        <v>5.6</v>
      </c>
      <c r="M138" s="112" t="s">
        <v>108</v>
      </c>
      <c r="O138" s="76">
        <v>5</v>
      </c>
      <c r="P138" s="121" t="s">
        <v>393</v>
      </c>
      <c r="Q138" s="119" t="s">
        <v>147</v>
      </c>
      <c r="R138" s="76" t="str">
        <f t="shared" si="8"/>
        <v>5V100m</v>
      </c>
      <c r="S138" s="105">
        <v>11.35</v>
      </c>
      <c r="T138" s="112" t="s">
        <v>106</v>
      </c>
      <c r="V138" s="10"/>
    </row>
    <row r="139" spans="1:22" ht="15">
      <c r="A139" s="76">
        <v>6</v>
      </c>
      <c r="B139" s="121" t="s">
        <v>567</v>
      </c>
      <c r="C139" s="119" t="s">
        <v>403</v>
      </c>
      <c r="D139" s="76" t="str">
        <f t="shared" si="6"/>
        <v>60m bb.76 v6</v>
      </c>
      <c r="E139" s="115"/>
      <c r="F139" s="112" t="s">
        <v>108</v>
      </c>
      <c r="H139" s="76">
        <v>6</v>
      </c>
      <c r="I139" s="121" t="s">
        <v>393</v>
      </c>
      <c r="J139" s="76" t="s">
        <v>407</v>
      </c>
      <c r="K139" s="76" t="str">
        <f t="shared" si="7"/>
        <v>tolis V6</v>
      </c>
      <c r="L139" s="105">
        <v>6.2</v>
      </c>
      <c r="M139" s="112" t="s">
        <v>106</v>
      </c>
      <c r="O139" s="76">
        <v>6</v>
      </c>
      <c r="P139" s="121" t="s">
        <v>393</v>
      </c>
      <c r="Q139" s="119" t="s">
        <v>147</v>
      </c>
      <c r="R139" s="76" t="str">
        <f t="shared" si="8"/>
        <v>6V100m</v>
      </c>
      <c r="S139" s="105">
        <v>11.95</v>
      </c>
      <c r="T139" s="112" t="s">
        <v>108</v>
      </c>
      <c r="V139" s="10"/>
    </row>
    <row r="140" spans="1:22" ht="15">
      <c r="A140" s="76">
        <v>7</v>
      </c>
      <c r="B140" s="121" t="s">
        <v>567</v>
      </c>
      <c r="C140" s="119" t="s">
        <v>403</v>
      </c>
      <c r="D140" s="76" t="str">
        <f t="shared" si="6"/>
        <v>60m bb.76 v7</v>
      </c>
      <c r="E140" s="115">
        <v>9</v>
      </c>
      <c r="F140" s="112" t="s">
        <v>97</v>
      </c>
      <c r="H140" s="76">
        <v>7</v>
      </c>
      <c r="I140" s="121" t="s">
        <v>393</v>
      </c>
      <c r="J140" s="76" t="s">
        <v>407</v>
      </c>
      <c r="K140" s="76" t="str">
        <f t="shared" si="7"/>
        <v>tolis V7</v>
      </c>
      <c r="L140" s="105">
        <v>6.7</v>
      </c>
      <c r="M140" s="112" t="s">
        <v>105</v>
      </c>
      <c r="O140" s="76">
        <v>7</v>
      </c>
      <c r="P140" s="121" t="s">
        <v>393</v>
      </c>
      <c r="Q140" s="119" t="s">
        <v>147</v>
      </c>
      <c r="R140" s="76" t="str">
        <f t="shared" si="8"/>
        <v>7V100m</v>
      </c>
      <c r="S140" s="105">
        <v>12.67</v>
      </c>
      <c r="T140" s="112" t="s">
        <v>97</v>
      </c>
      <c r="V140" s="10"/>
    </row>
    <row r="141" spans="1:22" ht="15">
      <c r="A141" s="76">
        <v>8</v>
      </c>
      <c r="B141" s="121" t="s">
        <v>567</v>
      </c>
      <c r="C141" s="119" t="s">
        <v>403</v>
      </c>
      <c r="D141" s="76" t="str">
        <f t="shared" si="6"/>
        <v>60m bb.76 v8</v>
      </c>
      <c r="E141" s="115">
        <v>10.25</v>
      </c>
      <c r="F141" s="112" t="s">
        <v>101</v>
      </c>
      <c r="H141" s="76">
        <v>8</v>
      </c>
      <c r="I141" s="121" t="s">
        <v>393</v>
      </c>
      <c r="J141" s="76" t="s">
        <v>407</v>
      </c>
      <c r="K141" s="76" t="str">
        <f t="shared" si="7"/>
        <v>tolis V8</v>
      </c>
      <c r="L141" s="105">
        <v>7.2</v>
      </c>
      <c r="M141" s="112" t="s">
        <v>104</v>
      </c>
      <c r="O141" s="76">
        <v>8</v>
      </c>
      <c r="P141" s="121" t="s">
        <v>393</v>
      </c>
      <c r="Q141" s="119" t="s">
        <v>147</v>
      </c>
      <c r="R141" s="76" t="str">
        <f t="shared" si="8"/>
        <v>8V100m</v>
      </c>
      <c r="S141" s="105">
        <v>13.25</v>
      </c>
      <c r="T141" s="112" t="s">
        <v>101</v>
      </c>
      <c r="V141" s="10"/>
    </row>
    <row r="142" spans="1:22" ht="15">
      <c r="A142" s="76">
        <v>9</v>
      </c>
      <c r="B142" s="121" t="s">
        <v>567</v>
      </c>
      <c r="C142" s="119" t="s">
        <v>403</v>
      </c>
      <c r="D142" s="76" t="str">
        <f t="shared" si="6"/>
        <v>60m bb.76 v9</v>
      </c>
      <c r="E142" s="115">
        <v>11.05</v>
      </c>
      <c r="F142" s="112" t="s">
        <v>103</v>
      </c>
      <c r="H142" s="76">
        <v>9</v>
      </c>
      <c r="I142" s="121" t="s">
        <v>393</v>
      </c>
      <c r="J142" s="76" t="s">
        <v>407</v>
      </c>
      <c r="K142" s="76" t="str">
        <f t="shared" si="7"/>
        <v>tolis V9</v>
      </c>
      <c r="L142" s="105">
        <v>7.65</v>
      </c>
      <c r="M142" s="112" t="s">
        <v>563</v>
      </c>
      <c r="O142" s="76">
        <v>9</v>
      </c>
      <c r="P142" s="121" t="s">
        <v>393</v>
      </c>
      <c r="Q142" s="119" t="s">
        <v>147</v>
      </c>
      <c r="R142" s="76" t="str">
        <f t="shared" si="8"/>
        <v>9V100m</v>
      </c>
      <c r="S142" s="105">
        <v>13.85</v>
      </c>
      <c r="T142" s="112" t="s">
        <v>103</v>
      </c>
      <c r="V142" s="10"/>
    </row>
    <row r="143" spans="1:22" ht="15">
      <c r="A143" s="76">
        <v>10</v>
      </c>
      <c r="B143" s="121" t="s">
        <v>567</v>
      </c>
      <c r="C143" s="119" t="s">
        <v>403</v>
      </c>
      <c r="D143" s="76" t="str">
        <f t="shared" si="6"/>
        <v>60m bb.76 v10</v>
      </c>
      <c r="E143" s="115">
        <v>12.05</v>
      </c>
      <c r="F143" s="102" t="s">
        <v>293</v>
      </c>
      <c r="H143" s="76">
        <v>10</v>
      </c>
      <c r="I143" s="121" t="s">
        <v>393</v>
      </c>
      <c r="J143" s="76" t="s">
        <v>407</v>
      </c>
      <c r="K143" s="76" t="str">
        <f t="shared" si="7"/>
        <v>tolis V10</v>
      </c>
      <c r="L143" s="114">
        <v>8.0500000000000007</v>
      </c>
      <c r="M143" s="112" t="s">
        <v>102</v>
      </c>
      <c r="O143" s="76">
        <v>10</v>
      </c>
      <c r="P143" s="121" t="s">
        <v>393</v>
      </c>
      <c r="Q143" s="119" t="s">
        <v>147</v>
      </c>
      <c r="R143" s="76" t="str">
        <f t="shared" si="8"/>
        <v>10V100m</v>
      </c>
      <c r="S143" s="105">
        <v>14.45</v>
      </c>
      <c r="T143" s="10"/>
      <c r="V143" s="10"/>
    </row>
    <row r="144" spans="1:22" ht="15">
      <c r="A144" s="76">
        <v>1</v>
      </c>
      <c r="B144" s="121" t="s">
        <v>448</v>
      </c>
      <c r="C144" s="119" t="s">
        <v>143</v>
      </c>
      <c r="D144" s="76" t="str">
        <f t="shared" si="6"/>
        <v>3000m sp. ėj. m1</v>
      </c>
      <c r="E144" s="115"/>
      <c r="F144" s="112" t="s">
        <v>102</v>
      </c>
      <c r="H144" s="76">
        <v>1</v>
      </c>
      <c r="I144" s="121" t="s">
        <v>393</v>
      </c>
      <c r="J144" s="76" t="s">
        <v>406</v>
      </c>
      <c r="K144" s="76" t="str">
        <f t="shared" si="7"/>
        <v>aukštis V1</v>
      </c>
      <c r="L144" s="106">
        <v>1</v>
      </c>
      <c r="M144" s="102" t="s">
        <v>293</v>
      </c>
      <c r="O144" s="76">
        <v>1</v>
      </c>
      <c r="P144" s="121" t="s">
        <v>393</v>
      </c>
      <c r="Q144" s="119" t="s">
        <v>397</v>
      </c>
      <c r="R144" s="76" t="str">
        <f t="shared" si="8"/>
        <v>1V200m</v>
      </c>
      <c r="T144" s="112" t="s">
        <v>102</v>
      </c>
    </row>
    <row r="145" spans="1:22" ht="15">
      <c r="A145" s="76">
        <v>2</v>
      </c>
      <c r="B145" s="121" t="s">
        <v>448</v>
      </c>
      <c r="C145" s="119" t="s">
        <v>143</v>
      </c>
      <c r="D145" s="76" t="str">
        <f t="shared" si="6"/>
        <v>3000m sp. ėj. m2</v>
      </c>
      <c r="E145" s="115"/>
      <c r="F145" s="112" t="s">
        <v>563</v>
      </c>
      <c r="H145" s="76">
        <v>2</v>
      </c>
      <c r="I145" s="121" t="s">
        <v>393</v>
      </c>
      <c r="J145" s="76" t="s">
        <v>406</v>
      </c>
      <c r="K145" s="76" t="str">
        <f t="shared" si="7"/>
        <v>aukštis V2</v>
      </c>
      <c r="L145" s="105">
        <v>1.25</v>
      </c>
      <c r="M145" s="112" t="s">
        <v>103</v>
      </c>
      <c r="O145" s="76">
        <v>2</v>
      </c>
      <c r="P145" s="121" t="s">
        <v>393</v>
      </c>
      <c r="Q145" s="119" t="s">
        <v>397</v>
      </c>
      <c r="R145" s="76" t="str">
        <f t="shared" si="8"/>
        <v>2V200m</v>
      </c>
      <c r="T145" s="112" t="s">
        <v>563</v>
      </c>
      <c r="U145" s="76" t="s">
        <v>33</v>
      </c>
      <c r="V145" s="10"/>
    </row>
    <row r="146" spans="1:22" ht="15">
      <c r="A146" s="76">
        <v>3</v>
      </c>
      <c r="B146" s="121" t="s">
        <v>448</v>
      </c>
      <c r="C146" s="119" t="s">
        <v>143</v>
      </c>
      <c r="D146" s="76" t="str">
        <f t="shared" si="6"/>
        <v>3000m sp. ėj. m3</v>
      </c>
      <c r="E146" s="115"/>
      <c r="F146" s="112" t="s">
        <v>104</v>
      </c>
      <c r="H146" s="76">
        <v>3</v>
      </c>
      <c r="I146" s="121" t="s">
        <v>393</v>
      </c>
      <c r="J146" s="76" t="s">
        <v>406</v>
      </c>
      <c r="K146" s="76" t="str">
        <f t="shared" si="7"/>
        <v>aukštis V3</v>
      </c>
      <c r="L146" s="105">
        <v>1.35</v>
      </c>
      <c r="M146" s="112" t="s">
        <v>101</v>
      </c>
      <c r="O146" s="76">
        <v>3</v>
      </c>
      <c r="P146" s="121" t="s">
        <v>393</v>
      </c>
      <c r="Q146" s="119" t="s">
        <v>397</v>
      </c>
      <c r="R146" s="76" t="str">
        <f t="shared" si="8"/>
        <v>3V200m</v>
      </c>
      <c r="T146" s="112" t="s">
        <v>104</v>
      </c>
      <c r="V146" s="10"/>
    </row>
    <row r="147" spans="1:22" ht="15">
      <c r="A147" s="76">
        <v>4</v>
      </c>
      <c r="B147" s="121" t="s">
        <v>448</v>
      </c>
      <c r="C147" s="119" t="s">
        <v>143</v>
      </c>
      <c r="D147" s="76" t="str">
        <f t="shared" si="6"/>
        <v>3000m sp. ėj. m4</v>
      </c>
      <c r="E147" s="115"/>
      <c r="F147" s="112" t="s">
        <v>105</v>
      </c>
      <c r="H147" s="76">
        <v>4</v>
      </c>
      <c r="I147" s="121" t="s">
        <v>393</v>
      </c>
      <c r="J147" s="76" t="s">
        <v>406</v>
      </c>
      <c r="K147" s="76" t="str">
        <f t="shared" si="7"/>
        <v>aukštis V4</v>
      </c>
      <c r="L147" s="105">
        <v>1.47</v>
      </c>
      <c r="M147" s="112" t="s">
        <v>97</v>
      </c>
      <c r="O147" s="76">
        <v>4</v>
      </c>
      <c r="P147" s="121" t="s">
        <v>393</v>
      </c>
      <c r="Q147" s="119" t="s">
        <v>397</v>
      </c>
      <c r="R147" s="76" t="str">
        <f t="shared" si="8"/>
        <v>4V200m</v>
      </c>
      <c r="T147" s="112" t="s">
        <v>105</v>
      </c>
      <c r="V147" s="10"/>
    </row>
    <row r="148" spans="1:22" ht="15">
      <c r="A148" s="76">
        <v>5</v>
      </c>
      <c r="B148" s="121" t="s">
        <v>448</v>
      </c>
      <c r="C148" s="119" t="s">
        <v>143</v>
      </c>
      <c r="D148" s="76" t="str">
        <f t="shared" si="6"/>
        <v>3000m sp. ėj. m5</v>
      </c>
      <c r="E148" s="115"/>
      <c r="F148" s="112" t="s">
        <v>106</v>
      </c>
      <c r="H148" s="76">
        <v>5</v>
      </c>
      <c r="I148" s="121" t="s">
        <v>393</v>
      </c>
      <c r="J148" s="76" t="s">
        <v>406</v>
      </c>
      <c r="K148" s="76" t="str">
        <f t="shared" si="7"/>
        <v>aukštis V5</v>
      </c>
      <c r="L148" s="105">
        <v>1.6</v>
      </c>
      <c r="M148" s="112" t="s">
        <v>108</v>
      </c>
      <c r="O148" s="76">
        <v>5</v>
      </c>
      <c r="P148" s="121" t="s">
        <v>393</v>
      </c>
      <c r="Q148" s="119" t="s">
        <v>397</v>
      </c>
      <c r="R148" s="76" t="str">
        <f t="shared" si="8"/>
        <v>5V200m</v>
      </c>
      <c r="T148" s="112" t="s">
        <v>106</v>
      </c>
      <c r="V148" s="10"/>
    </row>
    <row r="149" spans="1:22" ht="15">
      <c r="A149" s="76">
        <v>6</v>
      </c>
      <c r="B149" s="121" t="s">
        <v>448</v>
      </c>
      <c r="C149" s="119" t="s">
        <v>143</v>
      </c>
      <c r="D149" s="76" t="str">
        <f t="shared" si="6"/>
        <v>3000m sp. ėj. m6</v>
      </c>
      <c r="E149" s="115"/>
      <c r="F149" s="112" t="s">
        <v>108</v>
      </c>
      <c r="H149" s="76">
        <v>6</v>
      </c>
      <c r="I149" s="121" t="s">
        <v>393</v>
      </c>
      <c r="J149" s="76" t="s">
        <v>406</v>
      </c>
      <c r="K149" s="76" t="str">
        <f t="shared" si="7"/>
        <v>aukštis V6</v>
      </c>
      <c r="L149" s="105">
        <v>1.75</v>
      </c>
      <c r="M149" s="112" t="s">
        <v>106</v>
      </c>
      <c r="O149" s="76">
        <v>6</v>
      </c>
      <c r="P149" s="121" t="s">
        <v>393</v>
      </c>
      <c r="Q149" s="119" t="s">
        <v>397</v>
      </c>
      <c r="R149" s="76" t="str">
        <f t="shared" si="8"/>
        <v>6V200m</v>
      </c>
      <c r="T149" s="112" t="s">
        <v>108</v>
      </c>
      <c r="V149" s="10"/>
    </row>
    <row r="150" spans="1:22" ht="15">
      <c r="A150" s="76">
        <v>7</v>
      </c>
      <c r="B150" s="121" t="s">
        <v>448</v>
      </c>
      <c r="C150" s="119" t="s">
        <v>143</v>
      </c>
      <c r="D150" s="76" t="str">
        <f t="shared" si="6"/>
        <v>3000m sp. ėj. m7</v>
      </c>
      <c r="E150" s="115"/>
      <c r="F150" s="112" t="s">
        <v>97</v>
      </c>
      <c r="H150" s="76">
        <v>7</v>
      </c>
      <c r="I150" s="121" t="s">
        <v>393</v>
      </c>
      <c r="J150" s="76" t="s">
        <v>406</v>
      </c>
      <c r="K150" s="76" t="str">
        <f t="shared" si="7"/>
        <v>aukštis V7</v>
      </c>
      <c r="L150" s="105">
        <v>1.9</v>
      </c>
      <c r="M150" s="112" t="s">
        <v>105</v>
      </c>
      <c r="O150" s="76">
        <v>7</v>
      </c>
      <c r="P150" s="121" t="s">
        <v>393</v>
      </c>
      <c r="Q150" s="119" t="s">
        <v>397</v>
      </c>
      <c r="R150" s="76" t="str">
        <f t="shared" si="8"/>
        <v>7V200m</v>
      </c>
      <c r="T150" s="112" t="s">
        <v>97</v>
      </c>
      <c r="V150" s="10"/>
    </row>
    <row r="151" spans="1:22" ht="15">
      <c r="A151" s="76">
        <v>8</v>
      </c>
      <c r="B151" s="121" t="s">
        <v>448</v>
      </c>
      <c r="C151" s="119" t="s">
        <v>143</v>
      </c>
      <c r="D151" s="76" t="str">
        <f t="shared" si="6"/>
        <v>3000m sp. ėj. m8</v>
      </c>
      <c r="E151" s="115"/>
      <c r="F151" s="112" t="s">
        <v>101</v>
      </c>
      <c r="H151" s="76">
        <v>8</v>
      </c>
      <c r="I151" s="121" t="s">
        <v>393</v>
      </c>
      <c r="J151" s="76" t="s">
        <v>406</v>
      </c>
      <c r="K151" s="76" t="str">
        <f t="shared" si="7"/>
        <v>aukštis V8</v>
      </c>
      <c r="L151" s="105">
        <v>2.0299999999999998</v>
      </c>
      <c r="M151" s="112" t="s">
        <v>104</v>
      </c>
      <c r="O151" s="76">
        <v>8</v>
      </c>
      <c r="P151" s="121" t="s">
        <v>393</v>
      </c>
      <c r="Q151" s="119" t="s">
        <v>397</v>
      </c>
      <c r="R151" s="76" t="str">
        <f t="shared" si="8"/>
        <v>8V200m</v>
      </c>
      <c r="T151" s="112" t="s">
        <v>101</v>
      </c>
      <c r="V151" s="10"/>
    </row>
    <row r="152" spans="1:22" ht="15">
      <c r="A152" s="76">
        <v>9</v>
      </c>
      <c r="B152" s="121" t="s">
        <v>448</v>
      </c>
      <c r="C152" s="119" t="s">
        <v>143</v>
      </c>
      <c r="D152" s="76" t="str">
        <f t="shared" si="6"/>
        <v>3000m sp. ėj. m9</v>
      </c>
      <c r="E152" s="115"/>
      <c r="F152" s="112" t="s">
        <v>103</v>
      </c>
      <c r="H152" s="76">
        <v>9</v>
      </c>
      <c r="I152" s="121" t="s">
        <v>393</v>
      </c>
      <c r="J152" s="76" t="s">
        <v>406</v>
      </c>
      <c r="K152" s="76" t="str">
        <f t="shared" si="7"/>
        <v>aukštis V9</v>
      </c>
      <c r="L152" s="105">
        <v>2.15</v>
      </c>
      <c r="M152" s="112" t="s">
        <v>563</v>
      </c>
      <c r="O152" s="76">
        <v>9</v>
      </c>
      <c r="P152" s="121" t="s">
        <v>393</v>
      </c>
      <c r="Q152" s="119" t="s">
        <v>397</v>
      </c>
      <c r="R152" s="76" t="str">
        <f t="shared" si="8"/>
        <v>9V200m</v>
      </c>
      <c r="T152" s="112" t="s">
        <v>103</v>
      </c>
      <c r="V152" s="10"/>
    </row>
    <row r="153" spans="1:22" ht="15">
      <c r="A153" s="76">
        <v>10</v>
      </c>
      <c r="B153" s="121" t="s">
        <v>448</v>
      </c>
      <c r="C153" s="119" t="s">
        <v>143</v>
      </c>
      <c r="D153" s="76" t="str">
        <f t="shared" si="6"/>
        <v>3000m sp. ėj. m10</v>
      </c>
      <c r="E153" s="115"/>
      <c r="F153" s="102" t="s">
        <v>293</v>
      </c>
      <c r="H153" s="76">
        <v>10</v>
      </c>
      <c r="I153" s="121" t="s">
        <v>393</v>
      </c>
      <c r="J153" s="76" t="s">
        <v>406</v>
      </c>
      <c r="K153" s="76" t="str">
        <f t="shared" si="7"/>
        <v>aukštis V10</v>
      </c>
      <c r="L153" s="114">
        <v>2.2799999999999998</v>
      </c>
      <c r="M153" s="112" t="s">
        <v>102</v>
      </c>
      <c r="O153" s="76">
        <v>10</v>
      </c>
      <c r="P153" s="121" t="s">
        <v>393</v>
      </c>
      <c r="Q153" s="119" t="s">
        <v>397</v>
      </c>
      <c r="R153" s="76" t="str">
        <f t="shared" si="8"/>
        <v>10V200m</v>
      </c>
      <c r="T153" s="10"/>
      <c r="V153" s="10"/>
    </row>
    <row r="154" spans="1:22" ht="15">
      <c r="A154" s="76">
        <v>1</v>
      </c>
      <c r="B154" s="121" t="s">
        <v>567</v>
      </c>
      <c r="C154" s="119" t="s">
        <v>234</v>
      </c>
      <c r="D154" s="76" t="str">
        <f t="shared" si="6"/>
        <v>5000m sp. ėj. v1</v>
      </c>
      <c r="E154" s="122"/>
      <c r="F154" s="112" t="s">
        <v>102</v>
      </c>
      <c r="H154" s="76">
        <v>1</v>
      </c>
      <c r="I154" s="121" t="s">
        <v>393</v>
      </c>
      <c r="J154" s="76" t="s">
        <v>404</v>
      </c>
      <c r="K154" s="76" t="str">
        <f t="shared" si="7"/>
        <v>kartis V1</v>
      </c>
      <c r="L154" s="106">
        <v>1</v>
      </c>
      <c r="M154" s="102" t="s">
        <v>293</v>
      </c>
      <c r="O154" s="76">
        <v>1</v>
      </c>
      <c r="P154" s="121" t="s">
        <v>393</v>
      </c>
      <c r="Q154" s="119" t="s">
        <v>394</v>
      </c>
      <c r="R154" s="76" t="str">
        <f t="shared" si="8"/>
        <v>1V300m</v>
      </c>
      <c r="T154" s="112" t="s">
        <v>102</v>
      </c>
      <c r="U154" s="76" t="s">
        <v>139</v>
      </c>
    </row>
    <row r="155" spans="1:22" ht="15">
      <c r="A155" s="76">
        <v>2</v>
      </c>
      <c r="B155" s="121" t="s">
        <v>567</v>
      </c>
      <c r="C155" s="119" t="s">
        <v>234</v>
      </c>
      <c r="D155" s="76" t="str">
        <f t="shared" si="6"/>
        <v>5000m sp. ėj. v2</v>
      </c>
      <c r="E155" s="122"/>
      <c r="F155" s="112" t="s">
        <v>563</v>
      </c>
      <c r="H155" s="76">
        <v>2</v>
      </c>
      <c r="I155" s="121" t="s">
        <v>393</v>
      </c>
      <c r="J155" s="76" t="s">
        <v>404</v>
      </c>
      <c r="K155" s="76" t="str">
        <f t="shared" si="7"/>
        <v>kartis V2</v>
      </c>
      <c r="L155" s="105">
        <v>1.9</v>
      </c>
      <c r="M155" s="112" t="s">
        <v>103</v>
      </c>
      <c r="O155" s="76">
        <v>2</v>
      </c>
      <c r="P155" s="121" t="s">
        <v>393</v>
      </c>
      <c r="Q155" s="119" t="s">
        <v>394</v>
      </c>
      <c r="R155" s="76" t="str">
        <f t="shared" si="8"/>
        <v>2V300m</v>
      </c>
      <c r="T155" s="112" t="s">
        <v>563</v>
      </c>
      <c r="V155" s="10"/>
    </row>
    <row r="156" spans="1:22" ht="15">
      <c r="A156" s="76">
        <v>3</v>
      </c>
      <c r="B156" s="121" t="s">
        <v>567</v>
      </c>
      <c r="C156" s="119" t="s">
        <v>234</v>
      </c>
      <c r="D156" s="76" t="str">
        <f t="shared" si="6"/>
        <v>5000m sp. ėj. v3</v>
      </c>
      <c r="E156" s="122">
        <v>1.2500000000000001E-2</v>
      </c>
      <c r="F156" s="112" t="s">
        <v>104</v>
      </c>
      <c r="H156" s="76">
        <v>3</v>
      </c>
      <c r="I156" s="121" t="s">
        <v>393</v>
      </c>
      <c r="J156" s="76" t="s">
        <v>404</v>
      </c>
      <c r="K156" s="76" t="str">
        <f t="shared" si="7"/>
        <v>kartis V3</v>
      </c>
      <c r="L156" s="105">
        <v>2.2000000000000002</v>
      </c>
      <c r="M156" s="112" t="s">
        <v>101</v>
      </c>
      <c r="O156" s="76">
        <v>3</v>
      </c>
      <c r="P156" s="121" t="s">
        <v>393</v>
      </c>
      <c r="Q156" s="119" t="s">
        <v>394</v>
      </c>
      <c r="R156" s="76" t="str">
        <f t="shared" si="8"/>
        <v>3V300m</v>
      </c>
      <c r="T156" s="112" t="s">
        <v>104</v>
      </c>
      <c r="V156" s="10"/>
    </row>
    <row r="157" spans="1:22" ht="15">
      <c r="A157" s="76">
        <v>4</v>
      </c>
      <c r="B157" s="121" t="s">
        <v>567</v>
      </c>
      <c r="C157" s="119" t="s">
        <v>234</v>
      </c>
      <c r="D157" s="76" t="str">
        <f t="shared" si="6"/>
        <v>5000m sp. ėj. v4</v>
      </c>
      <c r="E157" s="122">
        <v>1.49306712962963E-2</v>
      </c>
      <c r="F157" s="112" t="s">
        <v>105</v>
      </c>
      <c r="H157" s="76">
        <v>4</v>
      </c>
      <c r="I157" s="121" t="s">
        <v>393</v>
      </c>
      <c r="J157" s="76" t="s">
        <v>404</v>
      </c>
      <c r="K157" s="76" t="str">
        <f t="shared" si="7"/>
        <v>kartis V4</v>
      </c>
      <c r="L157" s="105">
        <v>2.6</v>
      </c>
      <c r="M157" s="112" t="s">
        <v>97</v>
      </c>
      <c r="O157" s="76">
        <v>4</v>
      </c>
      <c r="P157" s="121" t="s">
        <v>393</v>
      </c>
      <c r="Q157" s="119" t="s">
        <v>394</v>
      </c>
      <c r="R157" s="76" t="str">
        <f t="shared" si="8"/>
        <v>4V300m</v>
      </c>
      <c r="T157" s="112" t="s">
        <v>105</v>
      </c>
      <c r="V157" s="10"/>
    </row>
    <row r="158" spans="1:22" ht="15">
      <c r="A158" s="76">
        <v>5</v>
      </c>
      <c r="B158" s="121" t="s">
        <v>567</v>
      </c>
      <c r="C158" s="119" t="s">
        <v>234</v>
      </c>
      <c r="D158" s="76" t="str">
        <f t="shared" si="6"/>
        <v>5000m sp. ėj. v5</v>
      </c>
      <c r="E158" s="122">
        <v>1.5856597222222199E-2</v>
      </c>
      <c r="F158" s="112" t="s">
        <v>106</v>
      </c>
      <c r="H158" s="76">
        <v>5</v>
      </c>
      <c r="I158" s="121" t="s">
        <v>393</v>
      </c>
      <c r="J158" s="76" t="s">
        <v>404</v>
      </c>
      <c r="K158" s="76" t="str">
        <f t="shared" si="7"/>
        <v>kartis V5</v>
      </c>
      <c r="L158" s="105">
        <v>3.05</v>
      </c>
      <c r="M158" s="112" t="s">
        <v>108</v>
      </c>
      <c r="O158" s="76">
        <v>5</v>
      </c>
      <c r="P158" s="121" t="s">
        <v>393</v>
      </c>
      <c r="Q158" s="119" t="s">
        <v>394</v>
      </c>
      <c r="R158" s="76" t="str">
        <f t="shared" si="8"/>
        <v>5V300m</v>
      </c>
      <c r="T158" s="112" t="s">
        <v>106</v>
      </c>
      <c r="V158" s="10"/>
    </row>
    <row r="159" spans="1:22" ht="15">
      <c r="A159" s="76">
        <v>6</v>
      </c>
      <c r="B159" s="121" t="s">
        <v>567</v>
      </c>
      <c r="C159" s="119" t="s">
        <v>234</v>
      </c>
      <c r="D159" s="76" t="str">
        <f t="shared" si="6"/>
        <v>5000m sp. ėj. v6</v>
      </c>
      <c r="E159" s="122">
        <v>1.72454861111111E-2</v>
      </c>
      <c r="F159" s="112" t="s">
        <v>108</v>
      </c>
      <c r="H159" s="76">
        <v>6</v>
      </c>
      <c r="I159" s="121" t="s">
        <v>393</v>
      </c>
      <c r="J159" s="76" t="s">
        <v>404</v>
      </c>
      <c r="K159" s="76" t="str">
        <f t="shared" si="7"/>
        <v>kartis V6</v>
      </c>
      <c r="L159" s="105">
        <v>3.5</v>
      </c>
      <c r="M159" s="112" t="s">
        <v>106</v>
      </c>
      <c r="O159" s="76">
        <v>6</v>
      </c>
      <c r="P159" s="121" t="s">
        <v>393</v>
      </c>
      <c r="Q159" s="119" t="s">
        <v>394</v>
      </c>
      <c r="R159" s="76" t="str">
        <f t="shared" si="8"/>
        <v>6V300m</v>
      </c>
      <c r="T159" s="112" t="s">
        <v>108</v>
      </c>
      <c r="V159" s="10"/>
    </row>
    <row r="160" spans="1:22" ht="15">
      <c r="A160" s="76">
        <v>7</v>
      </c>
      <c r="B160" s="121" t="s">
        <v>567</v>
      </c>
      <c r="C160" s="119" t="s">
        <v>234</v>
      </c>
      <c r="D160" s="76" t="str">
        <f t="shared" si="6"/>
        <v>5000m sp. ėj. v7</v>
      </c>
      <c r="E160" s="122">
        <v>1.9097337962963E-2</v>
      </c>
      <c r="F160" s="112" t="s">
        <v>97</v>
      </c>
      <c r="H160" s="76">
        <v>7</v>
      </c>
      <c r="I160" s="121" t="s">
        <v>393</v>
      </c>
      <c r="J160" s="76" t="s">
        <v>404</v>
      </c>
      <c r="K160" s="76" t="str">
        <f t="shared" si="7"/>
        <v>kartis V7</v>
      </c>
      <c r="L160" s="105">
        <v>4.0999999999999996</v>
      </c>
      <c r="M160" s="112" t="s">
        <v>105</v>
      </c>
      <c r="O160" s="76">
        <v>7</v>
      </c>
      <c r="P160" s="121" t="s">
        <v>393</v>
      </c>
      <c r="Q160" s="119" t="s">
        <v>394</v>
      </c>
      <c r="R160" s="76" t="str">
        <f t="shared" si="8"/>
        <v>7V300m</v>
      </c>
      <c r="T160" s="112" t="s">
        <v>97</v>
      </c>
      <c r="V160" s="10"/>
    </row>
    <row r="161" spans="1:22" ht="15">
      <c r="A161" s="76">
        <v>8</v>
      </c>
      <c r="B161" s="121" t="s">
        <v>567</v>
      </c>
      <c r="C161" s="119" t="s">
        <v>234</v>
      </c>
      <c r="D161" s="76" t="str">
        <f t="shared" si="6"/>
        <v>5000m sp. ėj. v8</v>
      </c>
      <c r="E161" s="122">
        <v>2.01390046296296E-2</v>
      </c>
      <c r="F161" s="112" t="s">
        <v>101</v>
      </c>
      <c r="H161" s="76">
        <v>8</v>
      </c>
      <c r="I161" s="121" t="s">
        <v>393</v>
      </c>
      <c r="J161" s="76" t="s">
        <v>404</v>
      </c>
      <c r="K161" s="76" t="str">
        <f t="shared" si="7"/>
        <v>kartis V8</v>
      </c>
      <c r="L161" s="105">
        <v>4.5999999999999996</v>
      </c>
      <c r="M161" s="112" t="s">
        <v>104</v>
      </c>
      <c r="O161" s="76">
        <v>8</v>
      </c>
      <c r="P161" s="121" t="s">
        <v>393</v>
      </c>
      <c r="Q161" s="119" t="s">
        <v>394</v>
      </c>
      <c r="R161" s="76" t="str">
        <f t="shared" si="8"/>
        <v>8V300m</v>
      </c>
      <c r="T161" s="112" t="s">
        <v>101</v>
      </c>
      <c r="V161" s="10"/>
    </row>
    <row r="162" spans="1:22" ht="15">
      <c r="A162" s="76">
        <v>9</v>
      </c>
      <c r="B162" s="121" t="s">
        <v>567</v>
      </c>
      <c r="C162" s="119" t="s">
        <v>234</v>
      </c>
      <c r="D162" s="76" t="str">
        <f t="shared" si="6"/>
        <v>5000m sp. ėj. v9</v>
      </c>
      <c r="E162" s="122">
        <v>2.1875115740740698E-2</v>
      </c>
      <c r="F162" s="112" t="s">
        <v>103</v>
      </c>
      <c r="H162" s="76">
        <v>9</v>
      </c>
      <c r="I162" s="121" t="s">
        <v>393</v>
      </c>
      <c r="J162" s="76" t="s">
        <v>404</v>
      </c>
      <c r="K162" s="76" t="str">
        <f t="shared" si="7"/>
        <v>kartis V9</v>
      </c>
      <c r="L162" s="105">
        <v>5.0999999999999996</v>
      </c>
      <c r="M162" s="112" t="s">
        <v>563</v>
      </c>
      <c r="O162" s="76">
        <v>9</v>
      </c>
      <c r="P162" s="121" t="s">
        <v>393</v>
      </c>
      <c r="Q162" s="119" t="s">
        <v>394</v>
      </c>
      <c r="R162" s="76" t="str">
        <f t="shared" si="8"/>
        <v>9V300m</v>
      </c>
      <c r="T162" s="112" t="s">
        <v>103</v>
      </c>
      <c r="V162" s="10"/>
    </row>
    <row r="163" spans="1:22" ht="15">
      <c r="A163" s="76">
        <v>10</v>
      </c>
      <c r="B163" s="121" t="s">
        <v>567</v>
      </c>
      <c r="C163" s="119" t="s">
        <v>234</v>
      </c>
      <c r="D163" s="76" t="str">
        <f t="shared" si="6"/>
        <v>5000m sp. ėj. v10</v>
      </c>
      <c r="E163" s="122">
        <v>2.29167824074074E-2</v>
      </c>
      <c r="F163" s="102" t="s">
        <v>293</v>
      </c>
      <c r="H163" s="76">
        <v>10</v>
      </c>
      <c r="I163" s="121" t="s">
        <v>393</v>
      </c>
      <c r="J163" s="76" t="s">
        <v>404</v>
      </c>
      <c r="K163" s="76" t="str">
        <f t="shared" si="7"/>
        <v>kartis V10</v>
      </c>
      <c r="L163" s="114">
        <v>5.55</v>
      </c>
      <c r="M163" s="112" t="s">
        <v>102</v>
      </c>
      <c r="O163" s="76">
        <v>10</v>
      </c>
      <c r="P163" s="121" t="s">
        <v>393</v>
      </c>
      <c r="Q163" s="119" t="s">
        <v>394</v>
      </c>
      <c r="R163" s="76" t="str">
        <f t="shared" si="8"/>
        <v>10V300m</v>
      </c>
      <c r="T163" s="10"/>
      <c r="V163" s="10"/>
    </row>
    <row r="164" spans="1:22" ht="15">
      <c r="A164" s="76">
        <v>1</v>
      </c>
      <c r="B164" s="121" t="s">
        <v>567</v>
      </c>
      <c r="C164" s="119" t="s">
        <v>395</v>
      </c>
      <c r="D164" s="76" t="str">
        <f t="shared" si="6"/>
        <v>60m v1</v>
      </c>
      <c r="E164" s="105">
        <v>6.5</v>
      </c>
      <c r="F164" s="112" t="s">
        <v>102</v>
      </c>
      <c r="H164" s="76">
        <v>1</v>
      </c>
      <c r="I164" s="121" t="s">
        <v>393</v>
      </c>
      <c r="J164" s="76" t="s">
        <v>391</v>
      </c>
      <c r="K164" s="76" t="str">
        <f t="shared" si="7"/>
        <v>triš V1</v>
      </c>
      <c r="L164" s="106">
        <v>6</v>
      </c>
      <c r="M164" s="102" t="s">
        <v>293</v>
      </c>
      <c r="O164" s="76">
        <v>1</v>
      </c>
      <c r="P164" s="121" t="s">
        <v>393</v>
      </c>
      <c r="Q164" s="119" t="s">
        <v>433</v>
      </c>
      <c r="R164" s="76" t="str">
        <f t="shared" si="8"/>
        <v>1V400m</v>
      </c>
      <c r="T164" s="112" t="s">
        <v>102</v>
      </c>
      <c r="U164" s="76" t="s">
        <v>10</v>
      </c>
    </row>
    <row r="165" spans="1:22" ht="15">
      <c r="A165" s="76">
        <v>2</v>
      </c>
      <c r="B165" s="121" t="s">
        <v>567</v>
      </c>
      <c r="C165" s="119" t="s">
        <v>395</v>
      </c>
      <c r="D165" s="76" t="str">
        <f t="shared" si="6"/>
        <v>60m v2</v>
      </c>
      <c r="E165" s="105">
        <v>6.7</v>
      </c>
      <c r="F165" s="112" t="s">
        <v>563</v>
      </c>
      <c r="G165" s="76">
        <v>6.71</v>
      </c>
      <c r="H165" s="76">
        <v>2</v>
      </c>
      <c r="I165" s="121" t="s">
        <v>393</v>
      </c>
      <c r="J165" s="76" t="s">
        <v>391</v>
      </c>
      <c r="K165" s="76" t="str">
        <f t="shared" si="7"/>
        <v>triš V2</v>
      </c>
      <c r="L165" s="105">
        <v>10</v>
      </c>
      <c r="M165" s="112" t="s">
        <v>103</v>
      </c>
      <c r="O165" s="76">
        <v>2</v>
      </c>
      <c r="P165" s="121" t="s">
        <v>393</v>
      </c>
      <c r="Q165" s="119" t="s">
        <v>433</v>
      </c>
      <c r="R165" s="76" t="str">
        <f t="shared" si="8"/>
        <v>2V400m</v>
      </c>
      <c r="T165" s="112" t="s">
        <v>563</v>
      </c>
      <c r="V165" s="10"/>
    </row>
    <row r="166" spans="1:22" ht="15">
      <c r="A166" s="76">
        <v>3</v>
      </c>
      <c r="B166" s="121" t="s">
        <v>567</v>
      </c>
      <c r="C166" s="119" t="s">
        <v>395</v>
      </c>
      <c r="D166" s="76" t="str">
        <f t="shared" si="6"/>
        <v>60m v3</v>
      </c>
      <c r="E166" s="105">
        <v>6.85</v>
      </c>
      <c r="F166" s="112" t="s">
        <v>104</v>
      </c>
      <c r="G166" s="76">
        <v>6.81</v>
      </c>
      <c r="H166" s="76">
        <v>3</v>
      </c>
      <c r="I166" s="121" t="s">
        <v>393</v>
      </c>
      <c r="J166" s="76" t="s">
        <v>391</v>
      </c>
      <c r="K166" s="76" t="str">
        <f t="shared" si="7"/>
        <v>triš V3</v>
      </c>
      <c r="L166" s="105">
        <v>10.75</v>
      </c>
      <c r="M166" s="112" t="s">
        <v>101</v>
      </c>
      <c r="O166" s="76">
        <v>3</v>
      </c>
      <c r="P166" s="121" t="s">
        <v>393</v>
      </c>
      <c r="Q166" s="119" t="s">
        <v>433</v>
      </c>
      <c r="R166" s="76" t="str">
        <f t="shared" si="8"/>
        <v>3V400m</v>
      </c>
      <c r="T166" s="112" t="s">
        <v>104</v>
      </c>
      <c r="V166" s="10"/>
    </row>
    <row r="167" spans="1:22" ht="15">
      <c r="A167" s="76">
        <v>4</v>
      </c>
      <c r="B167" s="121" t="s">
        <v>567</v>
      </c>
      <c r="C167" s="119" t="s">
        <v>395</v>
      </c>
      <c r="D167" s="76" t="str">
        <f t="shared" si="6"/>
        <v>60m v4</v>
      </c>
      <c r="E167" s="105">
        <v>7.01</v>
      </c>
      <c r="F167" s="112" t="s">
        <v>105</v>
      </c>
      <c r="G167" s="76">
        <v>6.99</v>
      </c>
      <c r="H167" s="76">
        <v>4</v>
      </c>
      <c r="I167" s="121" t="s">
        <v>393</v>
      </c>
      <c r="J167" s="76" t="s">
        <v>391</v>
      </c>
      <c r="K167" s="76" t="str">
        <f t="shared" si="7"/>
        <v>triš V4</v>
      </c>
      <c r="L167" s="105">
        <v>11.6</v>
      </c>
      <c r="M167" s="112" t="s">
        <v>97</v>
      </c>
      <c r="O167" s="76">
        <v>4</v>
      </c>
      <c r="P167" s="121" t="s">
        <v>393</v>
      </c>
      <c r="Q167" s="119" t="s">
        <v>433</v>
      </c>
      <c r="R167" s="76" t="str">
        <f t="shared" si="8"/>
        <v>4V400m</v>
      </c>
      <c r="T167" s="112" t="s">
        <v>105</v>
      </c>
      <c r="V167" s="10"/>
    </row>
    <row r="168" spans="1:22" ht="15">
      <c r="A168" s="76">
        <v>5</v>
      </c>
      <c r="B168" s="121" t="s">
        <v>567</v>
      </c>
      <c r="C168" s="119" t="s">
        <v>395</v>
      </c>
      <c r="D168" s="76" t="str">
        <f t="shared" si="6"/>
        <v>60m v5</v>
      </c>
      <c r="E168" s="105">
        <v>7.25</v>
      </c>
      <c r="F168" s="112" t="s">
        <v>106</v>
      </c>
      <c r="G168" s="76">
        <v>7.21</v>
      </c>
      <c r="H168" s="76">
        <v>5</v>
      </c>
      <c r="I168" s="121" t="s">
        <v>393</v>
      </c>
      <c r="J168" s="76" t="s">
        <v>391</v>
      </c>
      <c r="K168" s="76" t="str">
        <f t="shared" si="7"/>
        <v>triš V5</v>
      </c>
      <c r="L168" s="105">
        <v>12.1</v>
      </c>
      <c r="M168" s="112" t="s">
        <v>108</v>
      </c>
      <c r="O168" s="76">
        <v>5</v>
      </c>
      <c r="P168" s="121" t="s">
        <v>393</v>
      </c>
      <c r="Q168" s="119" t="s">
        <v>433</v>
      </c>
      <c r="R168" s="76" t="str">
        <f t="shared" si="8"/>
        <v>5V400m</v>
      </c>
      <c r="T168" s="112" t="s">
        <v>106</v>
      </c>
      <c r="V168" s="10"/>
    </row>
    <row r="169" spans="1:22" ht="15">
      <c r="A169" s="76">
        <v>6</v>
      </c>
      <c r="B169" s="121" t="s">
        <v>567</v>
      </c>
      <c r="C169" s="119" t="s">
        <v>395</v>
      </c>
      <c r="D169" s="76" t="str">
        <f t="shared" si="6"/>
        <v>60m v6</v>
      </c>
      <c r="E169" s="105">
        <v>7.55</v>
      </c>
      <c r="F169" s="112" t="s">
        <v>108</v>
      </c>
      <c r="G169" s="76">
        <v>7.55</v>
      </c>
      <c r="H169" s="76">
        <v>6</v>
      </c>
      <c r="I169" s="121" t="s">
        <v>393</v>
      </c>
      <c r="J169" s="76" t="s">
        <v>391</v>
      </c>
      <c r="K169" s="76" t="str">
        <f t="shared" si="7"/>
        <v>triš V6</v>
      </c>
      <c r="L169" s="105">
        <v>13.25</v>
      </c>
      <c r="M169" s="112" t="s">
        <v>106</v>
      </c>
      <c r="O169" s="76">
        <v>6</v>
      </c>
      <c r="P169" s="121" t="s">
        <v>393</v>
      </c>
      <c r="Q169" s="119" t="s">
        <v>433</v>
      </c>
      <c r="R169" s="76" t="str">
        <f t="shared" si="8"/>
        <v>6V400m</v>
      </c>
      <c r="T169" s="112" t="s">
        <v>108</v>
      </c>
      <c r="V169" s="10"/>
    </row>
    <row r="170" spans="1:22" ht="15">
      <c r="A170" s="76">
        <v>7</v>
      </c>
      <c r="B170" s="121" t="s">
        <v>567</v>
      </c>
      <c r="C170" s="119" t="s">
        <v>395</v>
      </c>
      <c r="D170" s="76" t="str">
        <f t="shared" si="6"/>
        <v>60m v7</v>
      </c>
      <c r="E170" s="105">
        <v>7.95</v>
      </c>
      <c r="F170" s="112" t="s">
        <v>97</v>
      </c>
      <c r="G170" s="76">
        <v>8.0500000000000007</v>
      </c>
      <c r="H170" s="76">
        <v>7</v>
      </c>
      <c r="I170" s="121" t="s">
        <v>393</v>
      </c>
      <c r="J170" s="76" t="s">
        <v>391</v>
      </c>
      <c r="K170" s="76" t="str">
        <f t="shared" si="7"/>
        <v>triš V7</v>
      </c>
      <c r="L170" s="105">
        <v>14.25</v>
      </c>
      <c r="M170" s="112" t="s">
        <v>105</v>
      </c>
      <c r="O170" s="76">
        <v>7</v>
      </c>
      <c r="P170" s="121" t="s">
        <v>393</v>
      </c>
      <c r="Q170" s="119" t="s">
        <v>433</v>
      </c>
      <c r="R170" s="76" t="str">
        <f t="shared" si="8"/>
        <v>7V400m</v>
      </c>
      <c r="T170" s="112" t="s">
        <v>97</v>
      </c>
      <c r="V170" s="10"/>
    </row>
    <row r="171" spans="1:22" ht="15">
      <c r="A171" s="76">
        <v>8</v>
      </c>
      <c r="B171" s="121" t="s">
        <v>567</v>
      </c>
      <c r="C171" s="119" t="s">
        <v>395</v>
      </c>
      <c r="D171" s="76" t="str">
        <f t="shared" si="6"/>
        <v>60m v8</v>
      </c>
      <c r="E171" s="105">
        <v>8.4499999999999993</v>
      </c>
      <c r="F171" s="112" t="s">
        <v>101</v>
      </c>
      <c r="G171" s="76">
        <v>8.5500000000000007</v>
      </c>
      <c r="H171" s="76">
        <v>8</v>
      </c>
      <c r="I171" s="121" t="s">
        <v>393</v>
      </c>
      <c r="J171" s="76" t="s">
        <v>391</v>
      </c>
      <c r="K171" s="76" t="str">
        <f t="shared" si="7"/>
        <v>triš V8</v>
      </c>
      <c r="L171" s="105">
        <v>15.2</v>
      </c>
      <c r="M171" s="112" t="s">
        <v>104</v>
      </c>
      <c r="O171" s="76">
        <v>8</v>
      </c>
      <c r="P171" s="121" t="s">
        <v>393</v>
      </c>
      <c r="Q171" s="119" t="s">
        <v>433</v>
      </c>
      <c r="R171" s="76" t="str">
        <f t="shared" si="8"/>
        <v>8V400m</v>
      </c>
      <c r="T171" s="112" t="s">
        <v>101</v>
      </c>
      <c r="V171" s="10"/>
    </row>
    <row r="172" spans="1:22" ht="15">
      <c r="A172" s="76">
        <v>9</v>
      </c>
      <c r="B172" s="121" t="s">
        <v>567</v>
      </c>
      <c r="C172" s="119" t="s">
        <v>395</v>
      </c>
      <c r="D172" s="76" t="str">
        <f t="shared" si="6"/>
        <v>60m v9</v>
      </c>
      <c r="E172" s="105">
        <v>8.85</v>
      </c>
      <c r="F172" s="112" t="s">
        <v>103</v>
      </c>
      <c r="G172" s="76">
        <v>8.85</v>
      </c>
      <c r="H172" s="76">
        <v>9</v>
      </c>
      <c r="I172" s="121" t="s">
        <v>393</v>
      </c>
      <c r="J172" s="76" t="s">
        <v>391</v>
      </c>
      <c r="K172" s="76" t="str">
        <f t="shared" si="7"/>
        <v>triš V9</v>
      </c>
      <c r="L172" s="105">
        <v>16.2</v>
      </c>
      <c r="M172" s="112" t="s">
        <v>563</v>
      </c>
      <c r="O172" s="76">
        <v>9</v>
      </c>
      <c r="P172" s="121" t="s">
        <v>393</v>
      </c>
      <c r="Q172" s="119" t="s">
        <v>433</v>
      </c>
      <c r="R172" s="76" t="str">
        <f t="shared" si="8"/>
        <v>9V400m</v>
      </c>
      <c r="T172" s="112" t="s">
        <v>103</v>
      </c>
      <c r="V172" s="10"/>
    </row>
    <row r="173" spans="1:22" ht="15">
      <c r="A173" s="76">
        <v>10</v>
      </c>
      <c r="B173" s="121" t="s">
        <v>567</v>
      </c>
      <c r="C173" s="119" t="s">
        <v>395</v>
      </c>
      <c r="D173" s="76" t="str">
        <f t="shared" si="6"/>
        <v>60m v10</v>
      </c>
      <c r="E173" s="105">
        <v>9.15</v>
      </c>
      <c r="F173" s="102" t="s">
        <v>293</v>
      </c>
      <c r="G173" s="76">
        <v>9.15</v>
      </c>
      <c r="H173" s="76">
        <v>10</v>
      </c>
      <c r="I173" s="121" t="s">
        <v>393</v>
      </c>
      <c r="J173" s="76" t="s">
        <v>391</v>
      </c>
      <c r="K173" s="76" t="str">
        <f t="shared" si="7"/>
        <v>triš V10</v>
      </c>
      <c r="L173" s="114">
        <v>16.7</v>
      </c>
      <c r="M173" s="112" t="s">
        <v>102</v>
      </c>
      <c r="O173" s="76">
        <v>10</v>
      </c>
      <c r="P173" s="121" t="s">
        <v>393</v>
      </c>
      <c r="Q173" s="119" t="s">
        <v>433</v>
      </c>
      <c r="R173" s="76" t="str">
        <f t="shared" si="8"/>
        <v>10V400m</v>
      </c>
      <c r="T173" s="10"/>
      <c r="V173" s="10"/>
    </row>
    <row r="174" spans="1:22" ht="15">
      <c r="A174" s="76">
        <v>1</v>
      </c>
      <c r="B174" s="121" t="s">
        <v>567</v>
      </c>
      <c r="C174" s="119" t="s">
        <v>397</v>
      </c>
      <c r="D174" s="76" t="str">
        <f t="shared" si="6"/>
        <v>200m v1</v>
      </c>
      <c r="E174" s="102">
        <v>12</v>
      </c>
      <c r="F174" s="112" t="s">
        <v>102</v>
      </c>
      <c r="H174" s="76">
        <v>1</v>
      </c>
      <c r="I174" s="121" t="s">
        <v>393</v>
      </c>
      <c r="J174" s="76" t="s">
        <v>190</v>
      </c>
      <c r="K174" s="76" t="str">
        <f t="shared" si="7"/>
        <v>rut V1</v>
      </c>
      <c r="L174" s="106">
        <v>3</v>
      </c>
      <c r="M174" s="102" t="s">
        <v>293</v>
      </c>
      <c r="O174" s="76">
        <v>1</v>
      </c>
      <c r="P174" s="121" t="s">
        <v>393</v>
      </c>
      <c r="Q174" s="119" t="s">
        <v>408</v>
      </c>
      <c r="R174" s="76" t="str">
        <f t="shared" si="8"/>
        <v>1V600m</v>
      </c>
      <c r="T174" s="112" t="s">
        <v>102</v>
      </c>
      <c r="U174" s="76" t="s">
        <v>31</v>
      </c>
    </row>
    <row r="175" spans="1:22" ht="15">
      <c r="A175" s="76">
        <v>2</v>
      </c>
      <c r="B175" s="121" t="s">
        <v>567</v>
      </c>
      <c r="C175" s="119" t="s">
        <v>397</v>
      </c>
      <c r="D175" s="76" t="str">
        <f t="shared" si="6"/>
        <v>200m v2</v>
      </c>
      <c r="E175" s="102">
        <v>15</v>
      </c>
      <c r="F175" s="112" t="s">
        <v>563</v>
      </c>
      <c r="H175" s="76">
        <v>2</v>
      </c>
      <c r="I175" s="121" t="s">
        <v>393</v>
      </c>
      <c r="J175" s="76" t="s">
        <v>190</v>
      </c>
      <c r="K175" s="76" t="str">
        <f t="shared" si="7"/>
        <v>rut V2</v>
      </c>
      <c r="L175" s="105">
        <v>7</v>
      </c>
      <c r="M175" s="112" t="s">
        <v>103</v>
      </c>
      <c r="O175" s="76">
        <v>2</v>
      </c>
      <c r="P175" s="121" t="s">
        <v>393</v>
      </c>
      <c r="Q175" s="119" t="s">
        <v>408</v>
      </c>
      <c r="R175" s="76" t="str">
        <f t="shared" si="8"/>
        <v>2V600m</v>
      </c>
      <c r="T175" s="112" t="s">
        <v>563</v>
      </c>
      <c r="U175" s="76" t="s">
        <v>39</v>
      </c>
      <c r="V175" s="10"/>
    </row>
    <row r="176" spans="1:22" ht="15">
      <c r="A176" s="76">
        <v>3</v>
      </c>
      <c r="B176" s="121" t="s">
        <v>567</v>
      </c>
      <c r="C176" s="119" t="s">
        <v>397</v>
      </c>
      <c r="D176" s="76" t="str">
        <f t="shared" si="6"/>
        <v>200m v3</v>
      </c>
      <c r="E176" s="46">
        <v>20</v>
      </c>
      <c r="F176" s="112" t="s">
        <v>104</v>
      </c>
      <c r="H176" s="76">
        <v>3</v>
      </c>
      <c r="I176" s="121" t="s">
        <v>393</v>
      </c>
      <c r="J176" s="76" t="s">
        <v>190</v>
      </c>
      <c r="K176" s="76" t="str">
        <f t="shared" si="7"/>
        <v>rut V3</v>
      </c>
      <c r="L176" s="105">
        <v>8</v>
      </c>
      <c r="M176" s="112" t="s">
        <v>101</v>
      </c>
      <c r="O176" s="76">
        <v>3</v>
      </c>
      <c r="P176" s="121" t="s">
        <v>393</v>
      </c>
      <c r="Q176" s="119" t="s">
        <v>408</v>
      </c>
      <c r="R176" s="76" t="str">
        <f t="shared" si="8"/>
        <v>3V600m</v>
      </c>
      <c r="T176" s="112" t="s">
        <v>104</v>
      </c>
      <c r="V176" s="10"/>
    </row>
    <row r="177" spans="1:22" ht="15">
      <c r="A177" s="76">
        <v>4</v>
      </c>
      <c r="B177" s="121" t="s">
        <v>567</v>
      </c>
      <c r="C177" s="119" t="s">
        <v>397</v>
      </c>
      <c r="D177" s="76" t="str">
        <f t="shared" si="6"/>
        <v>200m v4</v>
      </c>
      <c r="E177" s="46">
        <v>22.85</v>
      </c>
      <c r="F177" s="112" t="s">
        <v>105</v>
      </c>
      <c r="H177" s="76">
        <v>4</v>
      </c>
      <c r="I177" s="121" t="s">
        <v>393</v>
      </c>
      <c r="J177" s="76" t="s">
        <v>190</v>
      </c>
      <c r="K177" s="76" t="str">
        <f t="shared" si="7"/>
        <v>rut V4</v>
      </c>
      <c r="L177" s="105">
        <v>9</v>
      </c>
      <c r="M177" s="112" t="s">
        <v>97</v>
      </c>
      <c r="O177" s="76">
        <v>4</v>
      </c>
      <c r="P177" s="121" t="s">
        <v>393</v>
      </c>
      <c r="Q177" s="119" t="s">
        <v>408</v>
      </c>
      <c r="R177" s="76" t="str">
        <f t="shared" si="8"/>
        <v>4V600m</v>
      </c>
      <c r="T177" s="112" t="s">
        <v>105</v>
      </c>
      <c r="V177" s="10"/>
    </row>
    <row r="178" spans="1:22" ht="15">
      <c r="A178" s="76">
        <v>5</v>
      </c>
      <c r="B178" s="121" t="s">
        <v>567</v>
      </c>
      <c r="C178" s="119" t="s">
        <v>397</v>
      </c>
      <c r="D178" s="76" t="str">
        <f t="shared" si="6"/>
        <v>200m v5</v>
      </c>
      <c r="E178" s="46">
        <v>23.85</v>
      </c>
      <c r="F178" s="112" t="s">
        <v>106</v>
      </c>
      <c r="H178" s="76">
        <v>5</v>
      </c>
      <c r="I178" s="121" t="s">
        <v>393</v>
      </c>
      <c r="J178" s="76" t="s">
        <v>190</v>
      </c>
      <c r="K178" s="76" t="str">
        <f t="shared" si="7"/>
        <v>rut V5</v>
      </c>
      <c r="L178" s="105">
        <v>10</v>
      </c>
      <c r="M178" s="112" t="s">
        <v>108</v>
      </c>
      <c r="O178" s="76">
        <v>5</v>
      </c>
      <c r="P178" s="121" t="s">
        <v>393</v>
      </c>
      <c r="Q178" s="119" t="s">
        <v>408</v>
      </c>
      <c r="R178" s="76" t="str">
        <f t="shared" si="8"/>
        <v>5V600m</v>
      </c>
      <c r="T178" s="112" t="s">
        <v>106</v>
      </c>
      <c r="V178" s="10"/>
    </row>
    <row r="179" spans="1:22" ht="15">
      <c r="A179" s="76">
        <v>6</v>
      </c>
      <c r="B179" s="121" t="s">
        <v>567</v>
      </c>
      <c r="C179" s="119" t="s">
        <v>397</v>
      </c>
      <c r="D179" s="76" t="str">
        <f t="shared" si="6"/>
        <v>200m v6</v>
      </c>
      <c r="E179" s="46">
        <v>24.85</v>
      </c>
      <c r="F179" s="112" t="s">
        <v>108</v>
      </c>
      <c r="H179" s="76">
        <v>6</v>
      </c>
      <c r="I179" s="121" t="s">
        <v>393</v>
      </c>
      <c r="J179" s="76" t="s">
        <v>190</v>
      </c>
      <c r="K179" s="76" t="str">
        <f t="shared" si="7"/>
        <v>rut V6</v>
      </c>
      <c r="L179" s="105">
        <v>12</v>
      </c>
      <c r="M179" s="112" t="s">
        <v>106</v>
      </c>
      <c r="O179" s="76">
        <v>6</v>
      </c>
      <c r="P179" s="121" t="s">
        <v>393</v>
      </c>
      <c r="Q179" s="119" t="s">
        <v>408</v>
      </c>
      <c r="R179" s="76" t="str">
        <f t="shared" si="8"/>
        <v>6V600m</v>
      </c>
      <c r="T179" s="112" t="s">
        <v>108</v>
      </c>
      <c r="V179" s="10"/>
    </row>
    <row r="180" spans="1:22" ht="15">
      <c r="A180" s="76">
        <v>7</v>
      </c>
      <c r="B180" s="121" t="s">
        <v>567</v>
      </c>
      <c r="C180" s="119" t="s">
        <v>397</v>
      </c>
      <c r="D180" s="76" t="str">
        <f t="shared" si="6"/>
        <v>200m v7</v>
      </c>
      <c r="E180" s="46">
        <v>26.85</v>
      </c>
      <c r="F180" s="112" t="s">
        <v>97</v>
      </c>
      <c r="H180" s="76">
        <v>7</v>
      </c>
      <c r="I180" s="121" t="s">
        <v>393</v>
      </c>
      <c r="J180" s="76" t="s">
        <v>190</v>
      </c>
      <c r="K180" s="76" t="str">
        <f t="shared" si="7"/>
        <v>rut V7</v>
      </c>
      <c r="L180" s="105">
        <v>14</v>
      </c>
      <c r="M180" s="112" t="s">
        <v>105</v>
      </c>
      <c r="O180" s="76">
        <v>7</v>
      </c>
      <c r="P180" s="121" t="s">
        <v>393</v>
      </c>
      <c r="Q180" s="119" t="s">
        <v>408</v>
      </c>
      <c r="R180" s="76" t="str">
        <f t="shared" si="8"/>
        <v>7V600m</v>
      </c>
      <c r="T180" s="112" t="s">
        <v>97</v>
      </c>
      <c r="V180" s="10"/>
    </row>
    <row r="181" spans="1:22" ht="15">
      <c r="A181" s="76">
        <v>8</v>
      </c>
      <c r="B181" s="121" t="s">
        <v>567</v>
      </c>
      <c r="C181" s="119" t="s">
        <v>397</v>
      </c>
      <c r="D181" s="76" t="str">
        <f t="shared" si="6"/>
        <v>200m v8</v>
      </c>
      <c r="E181" s="46">
        <v>27.85</v>
      </c>
      <c r="F181" s="112" t="s">
        <v>101</v>
      </c>
      <c r="H181" s="76">
        <v>8</v>
      </c>
      <c r="I181" s="121" t="s">
        <v>393</v>
      </c>
      <c r="J181" s="76" t="s">
        <v>190</v>
      </c>
      <c r="K181" s="76" t="str">
        <f t="shared" si="7"/>
        <v>rut V8</v>
      </c>
      <c r="L181" s="105">
        <v>15.6</v>
      </c>
      <c r="M181" s="112" t="s">
        <v>104</v>
      </c>
      <c r="O181" s="76">
        <v>8</v>
      </c>
      <c r="P181" s="121" t="s">
        <v>393</v>
      </c>
      <c r="Q181" s="119" t="s">
        <v>408</v>
      </c>
      <c r="R181" s="76" t="str">
        <f t="shared" si="8"/>
        <v>8V600m</v>
      </c>
      <c r="T181" s="112" t="s">
        <v>101</v>
      </c>
      <c r="V181" s="10"/>
    </row>
    <row r="182" spans="1:22" ht="15">
      <c r="A182" s="76">
        <v>9</v>
      </c>
      <c r="B182" s="121" t="s">
        <v>567</v>
      </c>
      <c r="C182" s="119" t="s">
        <v>397</v>
      </c>
      <c r="D182" s="76" t="str">
        <f t="shared" si="6"/>
        <v>200m v9</v>
      </c>
      <c r="E182" s="46">
        <v>28.65</v>
      </c>
      <c r="F182" s="112" t="s">
        <v>103</v>
      </c>
      <c r="H182" s="76">
        <v>9</v>
      </c>
      <c r="I182" s="121" t="s">
        <v>393</v>
      </c>
      <c r="J182" s="76" t="s">
        <v>190</v>
      </c>
      <c r="K182" s="76" t="str">
        <f t="shared" si="7"/>
        <v>rut V9</v>
      </c>
      <c r="L182" s="105">
        <v>17.5</v>
      </c>
      <c r="M182" s="112" t="s">
        <v>563</v>
      </c>
      <c r="O182" s="76">
        <v>9</v>
      </c>
      <c r="P182" s="121" t="s">
        <v>393</v>
      </c>
      <c r="Q182" s="119" t="s">
        <v>408</v>
      </c>
      <c r="R182" s="76" t="str">
        <f t="shared" si="8"/>
        <v>9V600m</v>
      </c>
      <c r="T182" s="112" t="s">
        <v>103</v>
      </c>
      <c r="V182" s="10"/>
    </row>
    <row r="183" spans="1:22" ht="15">
      <c r="A183" s="76">
        <v>10</v>
      </c>
      <c r="B183" s="121" t="s">
        <v>567</v>
      </c>
      <c r="C183" s="119" t="s">
        <v>397</v>
      </c>
      <c r="D183" s="76" t="str">
        <f t="shared" si="6"/>
        <v>200m v10</v>
      </c>
      <c r="E183" s="46">
        <v>30.25</v>
      </c>
      <c r="F183" s="102" t="s">
        <v>293</v>
      </c>
      <c r="H183" s="76">
        <v>10</v>
      </c>
      <c r="I183" s="121" t="s">
        <v>393</v>
      </c>
      <c r="J183" s="76" t="s">
        <v>190</v>
      </c>
      <c r="K183" s="76" t="str">
        <f t="shared" si="7"/>
        <v>rut V10</v>
      </c>
      <c r="L183" s="114">
        <v>19.7</v>
      </c>
      <c r="M183" s="112" t="s">
        <v>102</v>
      </c>
      <c r="O183" s="76">
        <v>10</v>
      </c>
      <c r="P183" s="121" t="s">
        <v>393</v>
      </c>
      <c r="Q183" s="119" t="s">
        <v>408</v>
      </c>
      <c r="R183" s="76" t="str">
        <f t="shared" si="8"/>
        <v>10V600m</v>
      </c>
      <c r="T183" s="10"/>
      <c r="V183" s="10"/>
    </row>
    <row r="184" spans="1:22" ht="15">
      <c r="A184" s="76">
        <v>1</v>
      </c>
      <c r="B184" s="121" t="s">
        <v>567</v>
      </c>
      <c r="C184" s="119" t="s">
        <v>394</v>
      </c>
      <c r="D184" s="76" t="str">
        <f t="shared" si="6"/>
        <v>300m v1</v>
      </c>
      <c r="E184" s="102">
        <v>12</v>
      </c>
      <c r="F184" s="112" t="s">
        <v>102</v>
      </c>
      <c r="H184" s="76">
        <v>1</v>
      </c>
      <c r="I184" s="121" t="s">
        <v>393</v>
      </c>
      <c r="J184" s="76" t="s">
        <v>409</v>
      </c>
      <c r="K184" s="76" t="str">
        <f t="shared" si="7"/>
        <v>rut6kg V1</v>
      </c>
      <c r="L184" s="106">
        <v>3</v>
      </c>
      <c r="M184" s="102" t="s">
        <v>293</v>
      </c>
      <c r="O184" s="76">
        <v>1</v>
      </c>
      <c r="P184" s="121" t="s">
        <v>393</v>
      </c>
      <c r="Q184" s="119" t="s">
        <v>405</v>
      </c>
      <c r="R184" s="76" t="str">
        <f t="shared" si="8"/>
        <v>1V800m</v>
      </c>
      <c r="T184" s="112" t="s">
        <v>102</v>
      </c>
    </row>
    <row r="185" spans="1:22" ht="15">
      <c r="A185" s="76">
        <v>2</v>
      </c>
      <c r="B185" s="121" t="s">
        <v>567</v>
      </c>
      <c r="C185" s="119" t="s">
        <v>394</v>
      </c>
      <c r="D185" s="76" t="str">
        <f t="shared" si="6"/>
        <v>300m v2</v>
      </c>
      <c r="E185" s="102">
        <v>15</v>
      </c>
      <c r="F185" s="112" t="s">
        <v>563</v>
      </c>
      <c r="H185" s="76">
        <v>2</v>
      </c>
      <c r="I185" s="121" t="s">
        <v>393</v>
      </c>
      <c r="J185" s="76" t="s">
        <v>409</v>
      </c>
      <c r="K185" s="76" t="str">
        <f t="shared" si="7"/>
        <v>rut6kg V2</v>
      </c>
      <c r="L185" s="105">
        <v>8</v>
      </c>
      <c r="M185" s="112" t="s">
        <v>103</v>
      </c>
      <c r="O185" s="76">
        <v>2</v>
      </c>
      <c r="P185" s="121" t="s">
        <v>393</v>
      </c>
      <c r="Q185" s="119" t="s">
        <v>405</v>
      </c>
      <c r="R185" s="76" t="str">
        <f t="shared" si="8"/>
        <v>2V800m</v>
      </c>
      <c r="T185" s="112" t="s">
        <v>563</v>
      </c>
      <c r="V185" s="10"/>
    </row>
    <row r="186" spans="1:22" ht="15">
      <c r="A186" s="76">
        <v>3</v>
      </c>
      <c r="B186" s="121" t="s">
        <v>567</v>
      </c>
      <c r="C186" s="119" t="s">
        <v>394</v>
      </c>
      <c r="D186" s="76" t="str">
        <f t="shared" si="6"/>
        <v>300m v3</v>
      </c>
      <c r="E186" s="46">
        <v>20</v>
      </c>
      <c r="F186" s="112" t="s">
        <v>104</v>
      </c>
      <c r="H186" s="76">
        <v>3</v>
      </c>
      <c r="I186" s="121" t="s">
        <v>393</v>
      </c>
      <c r="J186" s="76" t="s">
        <v>409</v>
      </c>
      <c r="K186" s="76" t="str">
        <f t="shared" si="7"/>
        <v>rut6kg V3</v>
      </c>
      <c r="L186" s="105">
        <v>9</v>
      </c>
      <c r="M186" s="112" t="s">
        <v>101</v>
      </c>
      <c r="O186" s="76">
        <v>3</v>
      </c>
      <c r="P186" s="121" t="s">
        <v>393</v>
      </c>
      <c r="Q186" s="119" t="s">
        <v>405</v>
      </c>
      <c r="R186" s="76" t="str">
        <f t="shared" si="8"/>
        <v>3V800m</v>
      </c>
      <c r="T186" s="112" t="s">
        <v>104</v>
      </c>
      <c r="U186" s="76" t="s">
        <v>176</v>
      </c>
      <c r="V186" s="10"/>
    </row>
    <row r="187" spans="1:22" ht="15">
      <c r="A187" s="76">
        <v>4</v>
      </c>
      <c r="B187" s="121" t="s">
        <v>567</v>
      </c>
      <c r="C187" s="119" t="s">
        <v>394</v>
      </c>
      <c r="D187" s="76" t="str">
        <f t="shared" si="6"/>
        <v>300m v4</v>
      </c>
      <c r="E187" s="46">
        <v>34.75</v>
      </c>
      <c r="F187" s="112" t="s">
        <v>105</v>
      </c>
      <c r="H187" s="76">
        <v>4</v>
      </c>
      <c r="I187" s="121" t="s">
        <v>393</v>
      </c>
      <c r="J187" s="76" t="s">
        <v>409</v>
      </c>
      <c r="K187" s="76" t="str">
        <f t="shared" si="7"/>
        <v>rut6kg V4</v>
      </c>
      <c r="L187" s="105">
        <v>10</v>
      </c>
      <c r="M187" s="112" t="s">
        <v>97</v>
      </c>
      <c r="O187" s="76">
        <v>4</v>
      </c>
      <c r="P187" s="121" t="s">
        <v>393</v>
      </c>
      <c r="Q187" s="119" t="s">
        <v>405</v>
      </c>
      <c r="R187" s="76" t="str">
        <f t="shared" si="8"/>
        <v>4V800m</v>
      </c>
      <c r="T187" s="112" t="s">
        <v>105</v>
      </c>
      <c r="V187" s="10"/>
    </row>
    <row r="188" spans="1:22" ht="15">
      <c r="A188" s="76">
        <v>5</v>
      </c>
      <c r="B188" s="121" t="s">
        <v>567</v>
      </c>
      <c r="C188" s="119" t="s">
        <v>394</v>
      </c>
      <c r="D188" s="76" t="str">
        <f t="shared" si="6"/>
        <v>300m v5</v>
      </c>
      <c r="E188" s="46">
        <v>36.25</v>
      </c>
      <c r="F188" s="112" t="s">
        <v>106</v>
      </c>
      <c r="H188" s="76">
        <v>5</v>
      </c>
      <c r="I188" s="121" t="s">
        <v>393</v>
      </c>
      <c r="J188" s="76" t="s">
        <v>409</v>
      </c>
      <c r="K188" s="76" t="str">
        <f t="shared" si="7"/>
        <v>rut6kg V5</v>
      </c>
      <c r="L188" s="105">
        <v>11</v>
      </c>
      <c r="M188" s="112" t="s">
        <v>108</v>
      </c>
      <c r="O188" s="76">
        <v>5</v>
      </c>
      <c r="P188" s="121" t="s">
        <v>393</v>
      </c>
      <c r="Q188" s="119" t="s">
        <v>405</v>
      </c>
      <c r="R188" s="76" t="str">
        <f t="shared" si="8"/>
        <v>5V800m</v>
      </c>
      <c r="T188" s="112" t="s">
        <v>106</v>
      </c>
      <c r="V188" s="10"/>
    </row>
    <row r="189" spans="1:22" ht="15">
      <c r="A189" s="76">
        <v>6</v>
      </c>
      <c r="B189" s="121" t="s">
        <v>567</v>
      </c>
      <c r="C189" s="119" t="s">
        <v>394</v>
      </c>
      <c r="D189" s="76" t="str">
        <f t="shared" si="6"/>
        <v>300m v6</v>
      </c>
      <c r="E189" s="46">
        <v>38.25</v>
      </c>
      <c r="F189" s="112" t="s">
        <v>108</v>
      </c>
      <c r="H189" s="76">
        <v>6</v>
      </c>
      <c r="I189" s="121" t="s">
        <v>393</v>
      </c>
      <c r="J189" s="76" t="s">
        <v>409</v>
      </c>
      <c r="K189" s="76" t="str">
        <f t="shared" si="7"/>
        <v>rut6kg V6</v>
      </c>
      <c r="L189" s="105">
        <v>13.2</v>
      </c>
      <c r="M189" s="112" t="s">
        <v>106</v>
      </c>
      <c r="O189" s="76">
        <v>6</v>
      </c>
      <c r="P189" s="121" t="s">
        <v>393</v>
      </c>
      <c r="Q189" s="119" t="s">
        <v>405</v>
      </c>
      <c r="R189" s="76" t="str">
        <f t="shared" si="8"/>
        <v>6V800m</v>
      </c>
      <c r="T189" s="112" t="s">
        <v>108</v>
      </c>
      <c r="V189" s="10"/>
    </row>
    <row r="190" spans="1:22" ht="15">
      <c r="A190" s="76">
        <v>7</v>
      </c>
      <c r="B190" s="121" t="s">
        <v>567</v>
      </c>
      <c r="C190" s="119" t="s">
        <v>394</v>
      </c>
      <c r="D190" s="76" t="str">
        <f t="shared" si="6"/>
        <v>300m v7</v>
      </c>
      <c r="E190" s="46">
        <v>40.85</v>
      </c>
      <c r="F190" s="112" t="s">
        <v>97</v>
      </c>
      <c r="H190" s="76">
        <v>7</v>
      </c>
      <c r="I190" s="121" t="s">
        <v>393</v>
      </c>
      <c r="J190" s="76" t="s">
        <v>409</v>
      </c>
      <c r="K190" s="76" t="str">
        <f t="shared" si="7"/>
        <v>rut6kg V7</v>
      </c>
      <c r="L190" s="105">
        <v>15.2</v>
      </c>
      <c r="M190" s="112" t="s">
        <v>105</v>
      </c>
      <c r="O190" s="76">
        <v>7</v>
      </c>
      <c r="P190" s="121" t="s">
        <v>393</v>
      </c>
      <c r="Q190" s="119" t="s">
        <v>405</v>
      </c>
      <c r="R190" s="76" t="str">
        <f t="shared" si="8"/>
        <v>7V800m</v>
      </c>
      <c r="T190" s="112" t="s">
        <v>97</v>
      </c>
      <c r="V190" s="10"/>
    </row>
    <row r="191" spans="1:22" ht="15">
      <c r="A191" s="76">
        <v>8</v>
      </c>
      <c r="B191" s="121" t="s">
        <v>567</v>
      </c>
      <c r="C191" s="119" t="s">
        <v>394</v>
      </c>
      <c r="D191" s="76" t="str">
        <f t="shared" si="6"/>
        <v>300m v8</v>
      </c>
      <c r="E191" s="46">
        <v>44.65</v>
      </c>
      <c r="F191" s="112" t="s">
        <v>101</v>
      </c>
      <c r="H191" s="76">
        <v>8</v>
      </c>
      <c r="I191" s="121" t="s">
        <v>393</v>
      </c>
      <c r="J191" s="76" t="s">
        <v>409</v>
      </c>
      <c r="K191" s="76" t="str">
        <f t="shared" si="7"/>
        <v>rut6kg V8</v>
      </c>
      <c r="L191" s="105">
        <v>16.8</v>
      </c>
      <c r="M191" s="112" t="s">
        <v>104</v>
      </c>
      <c r="O191" s="76">
        <v>8</v>
      </c>
      <c r="P191" s="121" t="s">
        <v>393</v>
      </c>
      <c r="Q191" s="119" t="s">
        <v>405</v>
      </c>
      <c r="R191" s="76" t="str">
        <f t="shared" si="8"/>
        <v>8V800m</v>
      </c>
      <c r="T191" s="112" t="s">
        <v>101</v>
      </c>
      <c r="V191" s="10"/>
    </row>
    <row r="192" spans="1:22" ht="15">
      <c r="A192" s="76">
        <v>9</v>
      </c>
      <c r="B192" s="121" t="s">
        <v>567</v>
      </c>
      <c r="C192" s="119" t="s">
        <v>394</v>
      </c>
      <c r="D192" s="76" t="str">
        <f t="shared" si="6"/>
        <v>300m v9</v>
      </c>
      <c r="E192" s="46">
        <v>48.15</v>
      </c>
      <c r="F192" s="112" t="s">
        <v>103</v>
      </c>
      <c r="H192" s="76">
        <v>9</v>
      </c>
      <c r="I192" s="121" t="s">
        <v>393</v>
      </c>
      <c r="K192" s="76" t="str">
        <f t="shared" si="7"/>
        <v xml:space="preserve"> V9</v>
      </c>
      <c r="M192" s="112"/>
      <c r="O192" s="76">
        <v>9</v>
      </c>
      <c r="P192" s="121" t="s">
        <v>393</v>
      </c>
      <c r="Q192" s="119" t="s">
        <v>405</v>
      </c>
      <c r="R192" s="76" t="str">
        <f t="shared" si="8"/>
        <v>9V800m</v>
      </c>
      <c r="T192" s="112" t="s">
        <v>103</v>
      </c>
      <c r="V192" s="10"/>
    </row>
    <row r="193" spans="1:22" ht="15">
      <c r="A193" s="76">
        <v>10</v>
      </c>
      <c r="B193" s="121" t="s">
        <v>567</v>
      </c>
      <c r="C193" s="119" t="s">
        <v>394</v>
      </c>
      <c r="D193" s="76" t="str">
        <f t="shared" si="6"/>
        <v>300m v10</v>
      </c>
      <c r="E193" s="46">
        <v>50.15</v>
      </c>
      <c r="F193" s="102" t="s">
        <v>293</v>
      </c>
      <c r="H193" s="76">
        <v>10</v>
      </c>
      <c r="I193" s="121" t="s">
        <v>393</v>
      </c>
      <c r="K193" s="76" t="str">
        <f t="shared" si="7"/>
        <v xml:space="preserve"> V10</v>
      </c>
      <c r="M193" s="112"/>
      <c r="O193" s="76">
        <v>10</v>
      </c>
      <c r="P193" s="121" t="s">
        <v>393</v>
      </c>
      <c r="Q193" s="119" t="s">
        <v>405</v>
      </c>
      <c r="R193" s="76" t="str">
        <f t="shared" si="8"/>
        <v>10V800m</v>
      </c>
      <c r="T193" s="10"/>
      <c r="V193" s="10"/>
    </row>
    <row r="194" spans="1:22" ht="15">
      <c r="A194" s="76">
        <v>1</v>
      </c>
      <c r="B194" s="121" t="s">
        <v>567</v>
      </c>
      <c r="C194" s="119" t="s">
        <v>433</v>
      </c>
      <c r="D194" s="76" t="str">
        <f t="shared" si="6"/>
        <v>400m v1</v>
      </c>
      <c r="E194" s="103">
        <v>5.20833333333333E-4</v>
      </c>
      <c r="F194" s="112" t="s">
        <v>102</v>
      </c>
      <c r="H194" s="76">
        <v>1</v>
      </c>
      <c r="I194" s="121" t="s">
        <v>393</v>
      </c>
      <c r="J194" s="76" t="s">
        <v>420</v>
      </c>
      <c r="K194" s="76" t="str">
        <f t="shared" si="7"/>
        <v>rut5kg V1</v>
      </c>
      <c r="L194" s="106">
        <v>3</v>
      </c>
      <c r="M194" s="102" t="s">
        <v>293</v>
      </c>
      <c r="O194" s="76">
        <v>1</v>
      </c>
      <c r="P194" s="121" t="s">
        <v>393</v>
      </c>
      <c r="Q194" s="119" t="s">
        <v>411</v>
      </c>
      <c r="R194" s="76" t="str">
        <f t="shared" si="8"/>
        <v>1V1000m</v>
      </c>
      <c r="T194" s="112" t="s">
        <v>102</v>
      </c>
      <c r="U194" s="76" t="s">
        <v>179</v>
      </c>
    </row>
    <row r="195" spans="1:22" ht="15">
      <c r="A195" s="76">
        <v>2</v>
      </c>
      <c r="B195" s="121" t="s">
        <v>567</v>
      </c>
      <c r="C195" s="119" t="s">
        <v>433</v>
      </c>
      <c r="D195" s="76" t="str">
        <f t="shared" si="6"/>
        <v>400m v2</v>
      </c>
      <c r="E195" s="103">
        <v>5.4178240740740695E-4</v>
      </c>
      <c r="F195" s="112" t="s">
        <v>563</v>
      </c>
      <c r="H195" s="76">
        <v>2</v>
      </c>
      <c r="I195" s="121" t="s">
        <v>393</v>
      </c>
      <c r="J195" s="76" t="s">
        <v>420</v>
      </c>
      <c r="K195" s="76" t="str">
        <f t="shared" si="7"/>
        <v>rut5kg V2</v>
      </c>
      <c r="L195" s="105">
        <v>8</v>
      </c>
      <c r="M195" s="112" t="s">
        <v>103</v>
      </c>
      <c r="O195" s="76">
        <v>2</v>
      </c>
      <c r="P195" s="121" t="s">
        <v>393</v>
      </c>
      <c r="Q195" s="119" t="s">
        <v>411</v>
      </c>
      <c r="R195" s="76" t="str">
        <f t="shared" si="8"/>
        <v>2V1000m</v>
      </c>
      <c r="T195" s="112" t="s">
        <v>563</v>
      </c>
      <c r="U195" s="76" t="s">
        <v>28</v>
      </c>
      <c r="V195" s="10"/>
    </row>
    <row r="196" spans="1:22" ht="15">
      <c r="A196" s="76">
        <v>3</v>
      </c>
      <c r="B196" s="121" t="s">
        <v>567</v>
      </c>
      <c r="C196" s="119" t="s">
        <v>433</v>
      </c>
      <c r="D196" s="76" t="str">
        <f t="shared" ref="D196:D259" si="9">CONCATENATE(C196," ",B196,A196)</f>
        <v>400m v3</v>
      </c>
      <c r="E196" s="103">
        <v>5.6655092592592597E-4</v>
      </c>
      <c r="F196" s="112" t="s">
        <v>104</v>
      </c>
      <c r="H196" s="76">
        <v>3</v>
      </c>
      <c r="I196" s="121" t="s">
        <v>393</v>
      </c>
      <c r="J196" s="76" t="s">
        <v>420</v>
      </c>
      <c r="K196" s="76" t="str">
        <f t="shared" ref="K196:K259" si="10">CONCATENATE(J196," ",I196,H196)</f>
        <v>rut5kg V3</v>
      </c>
      <c r="L196" s="105">
        <v>9</v>
      </c>
      <c r="M196" s="112" t="s">
        <v>101</v>
      </c>
      <c r="O196" s="76">
        <v>3</v>
      </c>
      <c r="P196" s="121" t="s">
        <v>393</v>
      </c>
      <c r="Q196" s="119" t="s">
        <v>411</v>
      </c>
      <c r="R196" s="76" t="str">
        <f t="shared" ref="R196:R259" si="11">CONCATENATE(O196,P196,Q196)</f>
        <v>3V1000m</v>
      </c>
      <c r="T196" s="112" t="s">
        <v>104</v>
      </c>
      <c r="V196" s="10"/>
    </row>
    <row r="197" spans="1:22" ht="15">
      <c r="A197" s="76">
        <v>4</v>
      </c>
      <c r="B197" s="121" t="s">
        <v>567</v>
      </c>
      <c r="C197" s="119" t="s">
        <v>433</v>
      </c>
      <c r="D197" s="76" t="str">
        <f t="shared" si="9"/>
        <v>400m v4</v>
      </c>
      <c r="E197" s="103">
        <v>5.9085648148148105E-4</v>
      </c>
      <c r="F197" s="112" t="s">
        <v>105</v>
      </c>
      <c r="H197" s="76">
        <v>4</v>
      </c>
      <c r="I197" s="121" t="s">
        <v>393</v>
      </c>
      <c r="J197" s="76" t="s">
        <v>420</v>
      </c>
      <c r="K197" s="76" t="str">
        <f t="shared" si="10"/>
        <v>rut5kg V4</v>
      </c>
      <c r="L197" s="105">
        <v>10</v>
      </c>
      <c r="M197" s="112" t="s">
        <v>97</v>
      </c>
      <c r="O197" s="76">
        <v>4</v>
      </c>
      <c r="P197" s="121" t="s">
        <v>393</v>
      </c>
      <c r="Q197" s="119" t="s">
        <v>411</v>
      </c>
      <c r="R197" s="76" t="str">
        <f t="shared" si="11"/>
        <v>4V1000m</v>
      </c>
      <c r="T197" s="112" t="s">
        <v>105</v>
      </c>
      <c r="V197" s="10"/>
    </row>
    <row r="198" spans="1:22" ht="15">
      <c r="A198" s="76">
        <v>5</v>
      </c>
      <c r="B198" s="121" t="s">
        <v>567</v>
      </c>
      <c r="C198" s="119" t="s">
        <v>433</v>
      </c>
      <c r="D198" s="76" t="str">
        <f t="shared" si="9"/>
        <v>400m v5</v>
      </c>
      <c r="E198" s="103">
        <v>6.1053240740740697E-4</v>
      </c>
      <c r="F198" s="112" t="s">
        <v>106</v>
      </c>
      <c r="H198" s="76">
        <v>5</v>
      </c>
      <c r="I198" s="121" t="s">
        <v>393</v>
      </c>
      <c r="J198" s="76" t="s">
        <v>420</v>
      </c>
      <c r="K198" s="76" t="str">
        <f t="shared" si="10"/>
        <v>rut5kg V5</v>
      </c>
      <c r="L198" s="105">
        <v>13</v>
      </c>
      <c r="M198" s="112" t="s">
        <v>108</v>
      </c>
      <c r="O198" s="76">
        <v>5</v>
      </c>
      <c r="P198" s="121" t="s">
        <v>393</v>
      </c>
      <c r="Q198" s="119" t="s">
        <v>411</v>
      </c>
      <c r="R198" s="76" t="str">
        <f t="shared" si="11"/>
        <v>5V1000m</v>
      </c>
      <c r="T198" s="112" t="s">
        <v>106</v>
      </c>
      <c r="V198" s="10"/>
    </row>
    <row r="199" spans="1:22" ht="15">
      <c r="A199" s="76">
        <v>6</v>
      </c>
      <c r="B199" s="121" t="s">
        <v>567</v>
      </c>
      <c r="C199" s="119" t="s">
        <v>433</v>
      </c>
      <c r="D199" s="76" t="str">
        <f t="shared" si="9"/>
        <v>400m v6</v>
      </c>
      <c r="E199" s="103">
        <v>6.3946759259259295E-4</v>
      </c>
      <c r="F199" s="112" t="s">
        <v>108</v>
      </c>
      <c r="H199" s="76">
        <v>6</v>
      </c>
      <c r="I199" s="121" t="s">
        <v>393</v>
      </c>
      <c r="J199" s="76" t="s">
        <v>420</v>
      </c>
      <c r="K199" s="76" t="str">
        <f t="shared" si="10"/>
        <v>rut5kg V6</v>
      </c>
      <c r="L199" s="105">
        <v>15</v>
      </c>
      <c r="M199" s="112" t="s">
        <v>106</v>
      </c>
      <c r="O199" s="76">
        <v>6</v>
      </c>
      <c r="P199" s="121" t="s">
        <v>393</v>
      </c>
      <c r="Q199" s="119" t="s">
        <v>411</v>
      </c>
      <c r="R199" s="76" t="str">
        <f t="shared" si="11"/>
        <v>6V1000m</v>
      </c>
      <c r="T199" s="112" t="s">
        <v>108</v>
      </c>
      <c r="V199" s="10"/>
    </row>
    <row r="200" spans="1:22" ht="15">
      <c r="A200" s="76">
        <v>7</v>
      </c>
      <c r="B200" s="121" t="s">
        <v>567</v>
      </c>
      <c r="C200" s="119" t="s">
        <v>433</v>
      </c>
      <c r="D200" s="76" t="str">
        <f t="shared" si="9"/>
        <v>400m v7</v>
      </c>
      <c r="E200" s="103">
        <v>6.8576388888888897E-4</v>
      </c>
      <c r="F200" s="112" t="s">
        <v>97</v>
      </c>
      <c r="H200" s="76">
        <v>7</v>
      </c>
      <c r="I200" s="121" t="s">
        <v>393</v>
      </c>
      <c r="J200" s="76" t="s">
        <v>420</v>
      </c>
      <c r="K200" s="76" t="str">
        <f t="shared" si="10"/>
        <v>rut5kg V7</v>
      </c>
      <c r="L200" s="105">
        <v>16.5</v>
      </c>
      <c r="M200" s="112" t="s">
        <v>105</v>
      </c>
      <c r="O200" s="76">
        <v>7</v>
      </c>
      <c r="P200" s="121" t="s">
        <v>393</v>
      </c>
      <c r="Q200" s="119" t="s">
        <v>411</v>
      </c>
      <c r="R200" s="76" t="str">
        <f t="shared" si="11"/>
        <v>7V1000m</v>
      </c>
      <c r="T200" s="112" t="s">
        <v>97</v>
      </c>
      <c r="V200" s="10"/>
    </row>
    <row r="201" spans="1:22" ht="15">
      <c r="A201" s="76">
        <v>8</v>
      </c>
      <c r="B201" s="121" t="s">
        <v>567</v>
      </c>
      <c r="C201" s="119" t="s">
        <v>433</v>
      </c>
      <c r="D201" s="76" t="str">
        <f t="shared" si="9"/>
        <v>400m v8</v>
      </c>
      <c r="E201" s="103">
        <v>7.2048611111111098E-4</v>
      </c>
      <c r="F201" s="112" t="s">
        <v>101</v>
      </c>
      <c r="H201" s="76">
        <v>8</v>
      </c>
      <c r="I201" s="121" t="s">
        <v>393</v>
      </c>
      <c r="J201" s="76" t="s">
        <v>420</v>
      </c>
      <c r="K201" s="76" t="str">
        <f t="shared" si="10"/>
        <v>rut5kg V8</v>
      </c>
      <c r="L201" s="105">
        <v>17.5</v>
      </c>
      <c r="M201" s="112" t="s">
        <v>104</v>
      </c>
      <c r="O201" s="76">
        <v>8</v>
      </c>
      <c r="P201" s="121" t="s">
        <v>393</v>
      </c>
      <c r="Q201" s="119" t="s">
        <v>411</v>
      </c>
      <c r="R201" s="76" t="str">
        <f t="shared" si="11"/>
        <v>8V1000m</v>
      </c>
      <c r="T201" s="112" t="s">
        <v>101</v>
      </c>
      <c r="V201" s="10"/>
    </row>
    <row r="202" spans="1:22" ht="15">
      <c r="A202" s="76">
        <v>9</v>
      </c>
      <c r="B202" s="121" t="s">
        <v>567</v>
      </c>
      <c r="C202" s="119" t="s">
        <v>433</v>
      </c>
      <c r="D202" s="76" t="str">
        <f t="shared" si="9"/>
        <v>400m v9</v>
      </c>
      <c r="E202" s="103">
        <v>7.5520833333333299E-4</v>
      </c>
      <c r="F202" s="112" t="s">
        <v>103</v>
      </c>
      <c r="H202" s="76">
        <v>9</v>
      </c>
      <c r="I202" s="121" t="s">
        <v>393</v>
      </c>
      <c r="K202" s="76" t="str">
        <f t="shared" si="10"/>
        <v xml:space="preserve"> V9</v>
      </c>
      <c r="M202" s="112"/>
      <c r="O202" s="76">
        <v>9</v>
      </c>
      <c r="P202" s="121" t="s">
        <v>393</v>
      </c>
      <c r="Q202" s="119" t="s">
        <v>411</v>
      </c>
      <c r="R202" s="76" t="str">
        <f t="shared" si="11"/>
        <v>9V1000m</v>
      </c>
      <c r="T202" s="112" t="s">
        <v>103</v>
      </c>
      <c r="V202" s="10"/>
    </row>
    <row r="203" spans="1:22" ht="15">
      <c r="A203" s="76">
        <v>10</v>
      </c>
      <c r="B203" s="121" t="s">
        <v>567</v>
      </c>
      <c r="C203" s="119" t="s">
        <v>433</v>
      </c>
      <c r="D203" s="76" t="str">
        <f t="shared" si="9"/>
        <v>400m v10</v>
      </c>
      <c r="E203" s="103">
        <v>7.8993055555555598E-4</v>
      </c>
      <c r="F203" s="102" t="s">
        <v>293</v>
      </c>
      <c r="H203" s="76">
        <v>10</v>
      </c>
      <c r="I203" s="121" t="s">
        <v>393</v>
      </c>
      <c r="K203" s="76" t="str">
        <f t="shared" si="10"/>
        <v xml:space="preserve"> V10</v>
      </c>
      <c r="M203" s="112"/>
      <c r="O203" s="76">
        <v>10</v>
      </c>
      <c r="P203" s="121" t="s">
        <v>393</v>
      </c>
      <c r="Q203" s="119" t="s">
        <v>411</v>
      </c>
      <c r="R203" s="76" t="str">
        <f t="shared" si="11"/>
        <v>10V1000m</v>
      </c>
      <c r="T203" s="10"/>
      <c r="V203" s="10"/>
    </row>
    <row r="204" spans="1:22" ht="15">
      <c r="A204" s="76">
        <v>1</v>
      </c>
      <c r="B204" s="121" t="s">
        <v>567</v>
      </c>
      <c r="C204" s="119" t="s">
        <v>408</v>
      </c>
      <c r="D204" s="76" t="str">
        <f t="shared" si="9"/>
        <v>600m v1</v>
      </c>
      <c r="E204" s="103"/>
      <c r="F204" s="112" t="s">
        <v>102</v>
      </c>
      <c r="H204" s="76">
        <v>1</v>
      </c>
      <c r="I204" s="121" t="s">
        <v>393</v>
      </c>
      <c r="J204" s="76" t="s">
        <v>229</v>
      </c>
      <c r="K204" s="76" t="str">
        <f t="shared" si="10"/>
        <v>rut4kg V1</v>
      </c>
      <c r="L204" s="106">
        <v>3</v>
      </c>
      <c r="M204" s="102" t="s">
        <v>293</v>
      </c>
      <c r="O204" s="76">
        <v>1</v>
      </c>
      <c r="P204" s="121" t="s">
        <v>393</v>
      </c>
      <c r="Q204" s="119" t="s">
        <v>414</v>
      </c>
      <c r="R204" s="76" t="str">
        <f t="shared" si="11"/>
        <v>1V1500m</v>
      </c>
      <c r="T204" s="112" t="s">
        <v>102</v>
      </c>
    </row>
    <row r="205" spans="1:22" ht="15">
      <c r="A205" s="76">
        <v>2</v>
      </c>
      <c r="B205" s="121" t="s">
        <v>567</v>
      </c>
      <c r="C205" s="119" t="s">
        <v>408</v>
      </c>
      <c r="D205" s="76" t="str">
        <f t="shared" si="9"/>
        <v>600m v2</v>
      </c>
      <c r="E205" s="103"/>
      <c r="F205" s="112" t="s">
        <v>563</v>
      </c>
      <c r="H205" s="76">
        <v>2</v>
      </c>
      <c r="I205" s="121" t="s">
        <v>393</v>
      </c>
      <c r="J205" s="76" t="s">
        <v>229</v>
      </c>
      <c r="K205" s="76" t="str">
        <f t="shared" si="10"/>
        <v>rut4kg V2</v>
      </c>
      <c r="L205" s="105">
        <v>9</v>
      </c>
      <c r="M205" s="112" t="s">
        <v>103</v>
      </c>
      <c r="O205" s="76">
        <v>2</v>
      </c>
      <c r="P205" s="121" t="s">
        <v>393</v>
      </c>
      <c r="Q205" s="119" t="s">
        <v>414</v>
      </c>
      <c r="R205" s="76" t="str">
        <f t="shared" si="11"/>
        <v>2V1500m</v>
      </c>
      <c r="T205" s="112" t="s">
        <v>563</v>
      </c>
      <c r="V205" s="10"/>
    </row>
    <row r="206" spans="1:22" ht="15">
      <c r="A206" s="76">
        <v>3</v>
      </c>
      <c r="B206" s="121" t="s">
        <v>567</v>
      </c>
      <c r="C206" s="119" t="s">
        <v>408</v>
      </c>
      <c r="D206" s="76" t="str">
        <f t="shared" si="9"/>
        <v>600m v3</v>
      </c>
      <c r="E206" s="103">
        <v>9.0451388888888905E-4</v>
      </c>
      <c r="F206" s="112" t="s">
        <v>104</v>
      </c>
      <c r="H206" s="76">
        <v>3</v>
      </c>
      <c r="I206" s="121" t="s">
        <v>393</v>
      </c>
      <c r="J206" s="76" t="s">
        <v>229</v>
      </c>
      <c r="K206" s="76" t="str">
        <f t="shared" si="10"/>
        <v>rut4kg V3</v>
      </c>
      <c r="L206" s="105">
        <v>10</v>
      </c>
      <c r="M206" s="112" t="s">
        <v>101</v>
      </c>
      <c r="O206" s="76">
        <v>3</v>
      </c>
      <c r="P206" s="121" t="s">
        <v>393</v>
      </c>
      <c r="Q206" s="119" t="s">
        <v>414</v>
      </c>
      <c r="R206" s="76" t="str">
        <f t="shared" si="11"/>
        <v>3V1500m</v>
      </c>
      <c r="T206" s="112" t="s">
        <v>104</v>
      </c>
      <c r="U206" s="76" t="s">
        <v>159</v>
      </c>
      <c r="V206" s="10"/>
    </row>
    <row r="207" spans="1:22" ht="15">
      <c r="A207" s="76">
        <v>4</v>
      </c>
      <c r="B207" s="121" t="s">
        <v>567</v>
      </c>
      <c r="C207" s="119" t="s">
        <v>408</v>
      </c>
      <c r="D207" s="76" t="str">
        <f t="shared" si="9"/>
        <v>600m v4</v>
      </c>
      <c r="E207" s="103">
        <v>9.5775462962963001E-4</v>
      </c>
      <c r="F207" s="112" t="s">
        <v>105</v>
      </c>
      <c r="H207" s="76">
        <v>4</v>
      </c>
      <c r="I207" s="121" t="s">
        <v>393</v>
      </c>
      <c r="J207" s="76" t="s">
        <v>229</v>
      </c>
      <c r="K207" s="76" t="str">
        <f t="shared" si="10"/>
        <v>rut4kg V4</v>
      </c>
      <c r="L207" s="105">
        <v>11.5</v>
      </c>
      <c r="M207" s="112" t="s">
        <v>97</v>
      </c>
      <c r="O207" s="76">
        <v>4</v>
      </c>
      <c r="P207" s="121" t="s">
        <v>393</v>
      </c>
      <c r="Q207" s="119" t="s">
        <v>414</v>
      </c>
      <c r="R207" s="76" t="str">
        <f t="shared" si="11"/>
        <v>4V1500m</v>
      </c>
      <c r="T207" s="112" t="s">
        <v>105</v>
      </c>
      <c r="V207" s="10"/>
    </row>
    <row r="208" spans="1:22" ht="15">
      <c r="A208" s="76">
        <v>5</v>
      </c>
      <c r="B208" s="121" t="s">
        <v>567</v>
      </c>
      <c r="C208" s="119" t="s">
        <v>408</v>
      </c>
      <c r="D208" s="76" t="str">
        <f t="shared" si="9"/>
        <v>600m v5</v>
      </c>
      <c r="E208" s="103">
        <v>1.0040509259259299E-3</v>
      </c>
      <c r="F208" s="112" t="s">
        <v>106</v>
      </c>
      <c r="H208" s="76">
        <v>5</v>
      </c>
      <c r="I208" s="121" t="s">
        <v>393</v>
      </c>
      <c r="J208" s="76" t="s">
        <v>229</v>
      </c>
      <c r="K208" s="76" t="str">
        <f t="shared" si="10"/>
        <v>rut4kg V5</v>
      </c>
      <c r="L208" s="105">
        <v>13.5</v>
      </c>
      <c r="M208" s="112" t="s">
        <v>108</v>
      </c>
      <c r="O208" s="76">
        <v>5</v>
      </c>
      <c r="P208" s="121" t="s">
        <v>393</v>
      </c>
      <c r="Q208" s="119" t="s">
        <v>414</v>
      </c>
      <c r="R208" s="76" t="str">
        <f t="shared" si="11"/>
        <v>5V1500m</v>
      </c>
      <c r="T208" s="112" t="s">
        <v>106</v>
      </c>
      <c r="V208" s="10"/>
    </row>
    <row r="209" spans="1:22" ht="15">
      <c r="A209" s="76">
        <v>6</v>
      </c>
      <c r="B209" s="121" t="s">
        <v>567</v>
      </c>
      <c r="C209" s="119" t="s">
        <v>408</v>
      </c>
      <c r="D209" s="76" t="str">
        <f t="shared" si="9"/>
        <v>600m v6</v>
      </c>
      <c r="E209" s="103">
        <v>1.0560185185185199E-3</v>
      </c>
      <c r="F209" s="112" t="s">
        <v>108</v>
      </c>
      <c r="H209" s="76">
        <v>6</v>
      </c>
      <c r="I209" s="121" t="s">
        <v>393</v>
      </c>
      <c r="J209" s="76" t="s">
        <v>229</v>
      </c>
      <c r="K209" s="76" t="str">
        <f t="shared" si="10"/>
        <v>rut4kg V6</v>
      </c>
      <c r="L209" s="105">
        <v>15.5</v>
      </c>
      <c r="M209" s="112" t="s">
        <v>106</v>
      </c>
      <c r="O209" s="76">
        <v>6</v>
      </c>
      <c r="P209" s="121" t="s">
        <v>393</v>
      </c>
      <c r="Q209" s="119" t="s">
        <v>414</v>
      </c>
      <c r="R209" s="76" t="str">
        <f t="shared" si="11"/>
        <v>6V1500m</v>
      </c>
      <c r="T209" s="112" t="s">
        <v>108</v>
      </c>
      <c r="V209" s="10"/>
    </row>
    <row r="210" spans="1:22" ht="15">
      <c r="A210" s="76">
        <v>7</v>
      </c>
      <c r="B210" s="121" t="s">
        <v>567</v>
      </c>
      <c r="C210" s="119" t="s">
        <v>408</v>
      </c>
      <c r="D210" s="76" t="str">
        <f t="shared" si="9"/>
        <v>600m v7</v>
      </c>
      <c r="E210" s="103">
        <v>1.1255787037037E-3</v>
      </c>
      <c r="F210" s="112" t="s">
        <v>97</v>
      </c>
      <c r="H210" s="76">
        <v>7</v>
      </c>
      <c r="I210" s="121" t="s">
        <v>393</v>
      </c>
      <c r="J210" s="76" t="s">
        <v>229</v>
      </c>
      <c r="K210" s="76" t="str">
        <f t="shared" si="10"/>
        <v>rut4kg V7</v>
      </c>
      <c r="L210" s="105">
        <v>17.5</v>
      </c>
      <c r="M210" s="112" t="s">
        <v>105</v>
      </c>
      <c r="O210" s="76">
        <v>7</v>
      </c>
      <c r="P210" s="121" t="s">
        <v>393</v>
      </c>
      <c r="Q210" s="119" t="s">
        <v>414</v>
      </c>
      <c r="R210" s="76" t="str">
        <f t="shared" si="11"/>
        <v>7V1500m</v>
      </c>
      <c r="T210" s="112" t="s">
        <v>97</v>
      </c>
      <c r="V210" s="10"/>
    </row>
    <row r="211" spans="1:22" ht="15">
      <c r="A211" s="76">
        <v>8</v>
      </c>
      <c r="B211" s="121" t="s">
        <v>567</v>
      </c>
      <c r="C211" s="119" t="s">
        <v>408</v>
      </c>
      <c r="D211" s="76" t="str">
        <f t="shared" si="9"/>
        <v>600m v8</v>
      </c>
      <c r="E211" s="103">
        <v>1.1833333333333301E-3</v>
      </c>
      <c r="F211" s="112" t="s">
        <v>101</v>
      </c>
      <c r="H211" s="76">
        <v>8</v>
      </c>
      <c r="I211" s="121" t="s">
        <v>393</v>
      </c>
      <c r="K211" s="76" t="str">
        <f t="shared" si="10"/>
        <v xml:space="preserve"> V8</v>
      </c>
      <c r="L211" s="105"/>
      <c r="M211" s="112" t="s">
        <v>104</v>
      </c>
      <c r="O211" s="76">
        <v>8</v>
      </c>
      <c r="P211" s="121" t="s">
        <v>393</v>
      </c>
      <c r="Q211" s="119" t="s">
        <v>414</v>
      </c>
      <c r="R211" s="76" t="str">
        <f t="shared" si="11"/>
        <v>8V1500m</v>
      </c>
      <c r="T211" s="112" t="s">
        <v>101</v>
      </c>
      <c r="V211" s="10"/>
    </row>
    <row r="212" spans="1:22" ht="15">
      <c r="A212" s="76">
        <v>9</v>
      </c>
      <c r="B212" s="121" t="s">
        <v>567</v>
      </c>
      <c r="C212" s="119" t="s">
        <v>408</v>
      </c>
      <c r="D212" s="76" t="str">
        <f t="shared" si="9"/>
        <v>600m v9</v>
      </c>
      <c r="E212" s="103">
        <v>1.2413194444444401E-3</v>
      </c>
      <c r="F212" s="112" t="s">
        <v>103</v>
      </c>
      <c r="H212" s="76">
        <v>9</v>
      </c>
      <c r="I212" s="121" t="s">
        <v>393</v>
      </c>
      <c r="K212" s="76" t="str">
        <f t="shared" si="10"/>
        <v xml:space="preserve"> V9</v>
      </c>
      <c r="M212" s="112" t="s">
        <v>563</v>
      </c>
      <c r="O212" s="76">
        <v>9</v>
      </c>
      <c r="P212" s="121" t="s">
        <v>393</v>
      </c>
      <c r="Q212" s="119" t="s">
        <v>414</v>
      </c>
      <c r="R212" s="76" t="str">
        <f t="shared" si="11"/>
        <v>9V1500m</v>
      </c>
      <c r="T212" s="112" t="s">
        <v>103</v>
      </c>
      <c r="V212" s="10"/>
    </row>
    <row r="213" spans="1:22" ht="15">
      <c r="A213" s="76">
        <v>10</v>
      </c>
      <c r="B213" s="121" t="s">
        <v>567</v>
      </c>
      <c r="C213" s="119" t="s">
        <v>408</v>
      </c>
      <c r="D213" s="76" t="str">
        <f t="shared" si="9"/>
        <v>600m v10</v>
      </c>
      <c r="E213" s="103">
        <v>1.2991898148148101E-3</v>
      </c>
      <c r="F213" s="102" t="s">
        <v>293</v>
      </c>
      <c r="H213" s="76">
        <v>10</v>
      </c>
      <c r="I213" s="121" t="s">
        <v>393</v>
      </c>
      <c r="K213" s="76" t="str">
        <f t="shared" si="10"/>
        <v xml:space="preserve"> V10</v>
      </c>
      <c r="M213" s="112" t="s">
        <v>102</v>
      </c>
      <c r="O213" s="76">
        <v>10</v>
      </c>
      <c r="P213" s="121" t="s">
        <v>393</v>
      </c>
      <c r="Q213" s="119" t="s">
        <v>414</v>
      </c>
      <c r="R213" s="76" t="str">
        <f t="shared" si="11"/>
        <v>10V1500m</v>
      </c>
      <c r="T213" s="10"/>
      <c r="V213" s="10"/>
    </row>
    <row r="214" spans="1:22" ht="15">
      <c r="A214" s="76">
        <v>1</v>
      </c>
      <c r="B214" s="121" t="s">
        <v>567</v>
      </c>
      <c r="C214" s="119" t="s">
        <v>405</v>
      </c>
      <c r="D214" s="76" t="str">
        <f t="shared" si="9"/>
        <v>800m v1</v>
      </c>
      <c r="E214" s="103">
        <v>1.21527777777778E-3</v>
      </c>
      <c r="F214" s="112" t="s">
        <v>102</v>
      </c>
      <c r="H214" s="76">
        <v>1</v>
      </c>
      <c r="I214" s="121" t="s">
        <v>393</v>
      </c>
      <c r="J214" s="76" t="s">
        <v>410</v>
      </c>
      <c r="K214" s="76" t="str">
        <f t="shared" si="10"/>
        <v>rut3kg V1</v>
      </c>
      <c r="L214" s="106">
        <v>3</v>
      </c>
      <c r="M214" s="102" t="s">
        <v>293</v>
      </c>
      <c r="O214" s="76">
        <v>1</v>
      </c>
      <c r="P214" s="121" t="s">
        <v>393</v>
      </c>
      <c r="Q214" s="119" t="s">
        <v>210</v>
      </c>
      <c r="R214" s="76" t="str">
        <f t="shared" si="11"/>
        <v>1V2000m</v>
      </c>
      <c r="T214" s="112" t="s">
        <v>102</v>
      </c>
      <c r="U214" s="76" t="s">
        <v>5</v>
      </c>
    </row>
    <row r="215" spans="1:22" ht="15">
      <c r="A215" s="76">
        <v>2</v>
      </c>
      <c r="B215" s="121" t="s">
        <v>567</v>
      </c>
      <c r="C215" s="119" t="s">
        <v>405</v>
      </c>
      <c r="D215" s="76" t="str">
        <f t="shared" si="9"/>
        <v>800m v2</v>
      </c>
      <c r="E215" s="103">
        <v>1.25590277777778E-3</v>
      </c>
      <c r="F215" s="112" t="s">
        <v>563</v>
      </c>
      <c r="H215" s="76">
        <v>2</v>
      </c>
      <c r="I215" s="121" t="s">
        <v>393</v>
      </c>
      <c r="J215" s="76" t="s">
        <v>410</v>
      </c>
      <c r="K215" s="76" t="str">
        <f t="shared" si="10"/>
        <v>rut3kg V2</v>
      </c>
      <c r="L215" s="105">
        <v>9.5</v>
      </c>
      <c r="M215" s="112" t="s">
        <v>103</v>
      </c>
      <c r="O215" s="76">
        <v>2</v>
      </c>
      <c r="P215" s="121" t="s">
        <v>393</v>
      </c>
      <c r="Q215" s="119" t="s">
        <v>210</v>
      </c>
      <c r="R215" s="76" t="str">
        <f t="shared" si="11"/>
        <v>2V2000m</v>
      </c>
      <c r="T215" s="112" t="s">
        <v>563</v>
      </c>
      <c r="U215" s="76" t="s">
        <v>175</v>
      </c>
      <c r="V215" s="10"/>
    </row>
    <row r="216" spans="1:22" ht="15">
      <c r="A216" s="76">
        <v>3</v>
      </c>
      <c r="B216" s="121" t="s">
        <v>567</v>
      </c>
      <c r="C216" s="119" t="s">
        <v>405</v>
      </c>
      <c r="D216" s="76" t="str">
        <f t="shared" si="9"/>
        <v>800m v3</v>
      </c>
      <c r="E216" s="103">
        <v>1.28761574074074E-3</v>
      </c>
      <c r="F216" s="112" t="s">
        <v>104</v>
      </c>
      <c r="H216" s="76">
        <v>3</v>
      </c>
      <c r="I216" s="121" t="s">
        <v>393</v>
      </c>
      <c r="J216" s="76" t="s">
        <v>410</v>
      </c>
      <c r="K216" s="76" t="str">
        <f t="shared" si="10"/>
        <v>rut3kg V3</v>
      </c>
      <c r="L216" s="105">
        <v>10.5</v>
      </c>
      <c r="M216" s="112" t="s">
        <v>101</v>
      </c>
      <c r="O216" s="76">
        <v>3</v>
      </c>
      <c r="P216" s="121" t="s">
        <v>393</v>
      </c>
      <c r="Q216" s="119" t="s">
        <v>210</v>
      </c>
      <c r="R216" s="76" t="str">
        <f t="shared" si="11"/>
        <v>3V2000m</v>
      </c>
      <c r="T216" s="112" t="s">
        <v>104</v>
      </c>
      <c r="V216" s="10"/>
    </row>
    <row r="217" spans="1:22" ht="15">
      <c r="A217" s="76">
        <v>4</v>
      </c>
      <c r="B217" s="121" t="s">
        <v>567</v>
      </c>
      <c r="C217" s="119" t="s">
        <v>405</v>
      </c>
      <c r="D217" s="76" t="str">
        <f t="shared" si="9"/>
        <v>800m v4</v>
      </c>
      <c r="E217" s="103">
        <v>1.3512731481481501E-3</v>
      </c>
      <c r="F217" s="112" t="s">
        <v>105</v>
      </c>
      <c r="H217" s="76">
        <v>4</v>
      </c>
      <c r="I217" s="121" t="s">
        <v>393</v>
      </c>
      <c r="J217" s="76" t="s">
        <v>410</v>
      </c>
      <c r="K217" s="76" t="str">
        <f t="shared" si="10"/>
        <v>rut3kg V4</v>
      </c>
      <c r="L217" s="105">
        <v>12.2</v>
      </c>
      <c r="M217" s="112" t="s">
        <v>97</v>
      </c>
      <c r="O217" s="76">
        <v>4</v>
      </c>
      <c r="P217" s="121" t="s">
        <v>393</v>
      </c>
      <c r="Q217" s="119" t="s">
        <v>210</v>
      </c>
      <c r="R217" s="76" t="str">
        <f t="shared" si="11"/>
        <v>4V2000m</v>
      </c>
      <c r="T217" s="112" t="s">
        <v>105</v>
      </c>
      <c r="V217" s="10"/>
    </row>
    <row r="218" spans="1:22" ht="15">
      <c r="A218" s="76">
        <v>5</v>
      </c>
      <c r="B218" s="121" t="s">
        <v>567</v>
      </c>
      <c r="C218" s="119" t="s">
        <v>405</v>
      </c>
      <c r="D218" s="76" t="str">
        <f t="shared" si="9"/>
        <v>800m v5</v>
      </c>
      <c r="E218" s="103">
        <v>1.4149305555555599E-3</v>
      </c>
      <c r="F218" s="112" t="s">
        <v>106</v>
      </c>
      <c r="H218" s="76">
        <v>5</v>
      </c>
      <c r="I218" s="121" t="s">
        <v>393</v>
      </c>
      <c r="J218" s="76" t="s">
        <v>410</v>
      </c>
      <c r="K218" s="76" t="str">
        <f t="shared" si="10"/>
        <v>rut3kg V5</v>
      </c>
      <c r="L218" s="105">
        <v>14.3</v>
      </c>
      <c r="M218" s="112" t="s">
        <v>108</v>
      </c>
      <c r="O218" s="76">
        <v>5</v>
      </c>
      <c r="P218" s="121" t="s">
        <v>393</v>
      </c>
      <c r="Q218" s="119" t="s">
        <v>210</v>
      </c>
      <c r="R218" s="76" t="str">
        <f t="shared" si="11"/>
        <v>5V2000m</v>
      </c>
      <c r="T218" s="112" t="s">
        <v>106</v>
      </c>
      <c r="V218" s="10"/>
    </row>
    <row r="219" spans="1:22" ht="15">
      <c r="A219" s="76">
        <v>6</v>
      </c>
      <c r="B219" s="121" t="s">
        <v>567</v>
      </c>
      <c r="C219" s="119" t="s">
        <v>405</v>
      </c>
      <c r="D219" s="76" t="str">
        <f t="shared" si="9"/>
        <v>800m v6</v>
      </c>
      <c r="E219" s="103">
        <v>1.5190972222222201E-3</v>
      </c>
      <c r="F219" s="112" t="s">
        <v>108</v>
      </c>
      <c r="H219" s="76">
        <v>6</v>
      </c>
      <c r="I219" s="121" t="s">
        <v>393</v>
      </c>
      <c r="J219" s="76" t="s">
        <v>410</v>
      </c>
      <c r="K219" s="76" t="str">
        <f t="shared" si="10"/>
        <v>rut3kg V6</v>
      </c>
      <c r="L219" s="105"/>
      <c r="M219" s="112" t="s">
        <v>106</v>
      </c>
      <c r="O219" s="76">
        <v>6</v>
      </c>
      <c r="P219" s="121" t="s">
        <v>393</v>
      </c>
      <c r="Q219" s="119" t="s">
        <v>210</v>
      </c>
      <c r="R219" s="76" t="str">
        <f t="shared" si="11"/>
        <v>6V2000m</v>
      </c>
      <c r="T219" s="112" t="s">
        <v>108</v>
      </c>
      <c r="V219" s="10"/>
    </row>
    <row r="220" spans="1:22" ht="15">
      <c r="A220" s="76">
        <v>7</v>
      </c>
      <c r="B220" s="121" t="s">
        <v>567</v>
      </c>
      <c r="C220" s="119" t="s">
        <v>405</v>
      </c>
      <c r="D220" s="76" t="str">
        <f t="shared" si="9"/>
        <v>800m v7</v>
      </c>
      <c r="E220" s="103">
        <v>1.64641203703704E-3</v>
      </c>
      <c r="F220" s="112" t="s">
        <v>97</v>
      </c>
      <c r="H220" s="76">
        <v>7</v>
      </c>
      <c r="I220" s="121" t="s">
        <v>393</v>
      </c>
      <c r="J220" s="76" t="s">
        <v>410</v>
      </c>
      <c r="K220" s="76" t="str">
        <f t="shared" si="10"/>
        <v>rut3kg V7</v>
      </c>
      <c r="L220" s="105"/>
      <c r="M220" s="112" t="s">
        <v>105</v>
      </c>
      <c r="O220" s="76">
        <v>7</v>
      </c>
      <c r="P220" s="121" t="s">
        <v>393</v>
      </c>
      <c r="Q220" s="119" t="s">
        <v>210</v>
      </c>
      <c r="R220" s="76" t="str">
        <f t="shared" si="11"/>
        <v>7V2000m</v>
      </c>
      <c r="T220" s="112" t="s">
        <v>97</v>
      </c>
      <c r="V220" s="10"/>
    </row>
    <row r="221" spans="1:22" ht="15">
      <c r="A221" s="76">
        <v>8</v>
      </c>
      <c r="B221" s="121" t="s">
        <v>567</v>
      </c>
      <c r="C221" s="119" t="s">
        <v>405</v>
      </c>
      <c r="D221" s="76" t="str">
        <f t="shared" si="9"/>
        <v>800m v8</v>
      </c>
      <c r="E221" s="103">
        <v>1.7390046296296301E-3</v>
      </c>
      <c r="F221" s="112" t="s">
        <v>101</v>
      </c>
      <c r="H221" s="76">
        <v>8</v>
      </c>
      <c r="I221" s="121" t="s">
        <v>393</v>
      </c>
      <c r="J221" s="76" t="s">
        <v>410</v>
      </c>
      <c r="K221" s="76" t="str">
        <f t="shared" si="10"/>
        <v>rut3kg V8</v>
      </c>
      <c r="L221" s="105"/>
      <c r="M221" s="112" t="s">
        <v>104</v>
      </c>
      <c r="O221" s="76">
        <v>8</v>
      </c>
      <c r="P221" s="121" t="s">
        <v>393</v>
      </c>
      <c r="Q221" s="119" t="s">
        <v>210</v>
      </c>
      <c r="R221" s="76" t="str">
        <f t="shared" si="11"/>
        <v>8V2000m</v>
      </c>
      <c r="T221" s="112" t="s">
        <v>101</v>
      </c>
      <c r="V221" s="10"/>
    </row>
    <row r="222" spans="1:22" ht="15">
      <c r="A222" s="76">
        <v>9</v>
      </c>
      <c r="B222" s="121" t="s">
        <v>567</v>
      </c>
      <c r="C222" s="119" t="s">
        <v>405</v>
      </c>
      <c r="D222" s="76" t="str">
        <f t="shared" si="9"/>
        <v>800m v9</v>
      </c>
      <c r="E222" s="103">
        <v>1.8547453703703701E-3</v>
      </c>
      <c r="F222" s="112" t="s">
        <v>103</v>
      </c>
      <c r="H222" s="76">
        <v>9</v>
      </c>
      <c r="I222" s="121" t="s">
        <v>393</v>
      </c>
      <c r="J222" s="76" t="s">
        <v>410</v>
      </c>
      <c r="K222" s="76" t="str">
        <f t="shared" si="10"/>
        <v>rut3kg V9</v>
      </c>
      <c r="M222" s="112" t="s">
        <v>563</v>
      </c>
      <c r="O222" s="76">
        <v>9</v>
      </c>
      <c r="P222" s="121" t="s">
        <v>393</v>
      </c>
      <c r="Q222" s="119" t="s">
        <v>210</v>
      </c>
      <c r="R222" s="76" t="str">
        <f t="shared" si="11"/>
        <v>9V2000m</v>
      </c>
      <c r="T222" s="112" t="s">
        <v>103</v>
      </c>
      <c r="V222" s="10"/>
    </row>
    <row r="223" spans="1:22" ht="15">
      <c r="A223" s="76">
        <v>10</v>
      </c>
      <c r="B223" s="121" t="s">
        <v>567</v>
      </c>
      <c r="C223" s="119" t="s">
        <v>405</v>
      </c>
      <c r="D223" s="76" t="str">
        <f t="shared" si="9"/>
        <v>800m v10</v>
      </c>
      <c r="E223" s="103">
        <v>2.0283564814814799E-3</v>
      </c>
      <c r="F223" s="102" t="s">
        <v>293</v>
      </c>
      <c r="H223" s="76">
        <v>10</v>
      </c>
      <c r="I223" s="121" t="s">
        <v>393</v>
      </c>
      <c r="J223" s="76" t="s">
        <v>410</v>
      </c>
      <c r="K223" s="76" t="str">
        <f t="shared" si="10"/>
        <v>rut3kg V10</v>
      </c>
      <c r="M223" s="112" t="s">
        <v>102</v>
      </c>
      <c r="O223" s="76">
        <v>10</v>
      </c>
      <c r="P223" s="121" t="s">
        <v>393</v>
      </c>
      <c r="Q223" s="119" t="s">
        <v>210</v>
      </c>
      <c r="R223" s="76" t="str">
        <f t="shared" si="11"/>
        <v>10V2000m</v>
      </c>
      <c r="T223" s="10"/>
      <c r="V223" s="10"/>
    </row>
    <row r="224" spans="1:22" ht="15">
      <c r="A224" s="76">
        <v>1</v>
      </c>
      <c r="B224" s="121" t="s">
        <v>567</v>
      </c>
      <c r="C224" s="119" t="s">
        <v>411</v>
      </c>
      <c r="D224" s="76" t="str">
        <f t="shared" si="9"/>
        <v>1000m v1</v>
      </c>
      <c r="E224" s="103">
        <v>1.5625000000000001E-3</v>
      </c>
      <c r="F224" s="112" t="s">
        <v>102</v>
      </c>
      <c r="H224" s="76">
        <v>1</v>
      </c>
      <c r="I224" s="121" t="s">
        <v>393</v>
      </c>
      <c r="K224" s="76" t="str">
        <f t="shared" si="10"/>
        <v xml:space="preserve"> V1</v>
      </c>
      <c r="M224" s="102" t="s">
        <v>293</v>
      </c>
      <c r="O224" s="76">
        <v>1</v>
      </c>
      <c r="P224" s="121" t="s">
        <v>393</v>
      </c>
      <c r="Q224" s="119" t="s">
        <v>412</v>
      </c>
      <c r="R224" s="76" t="str">
        <f t="shared" si="11"/>
        <v>1V3000m</v>
      </c>
      <c r="T224" s="112" t="s">
        <v>102</v>
      </c>
    </row>
    <row r="225" spans="1:22" ht="15">
      <c r="A225" s="76">
        <v>2</v>
      </c>
      <c r="B225" s="121" t="s">
        <v>567</v>
      </c>
      <c r="C225" s="119" t="s">
        <v>411</v>
      </c>
      <c r="D225" s="76" t="str">
        <f t="shared" si="9"/>
        <v>1000m v2</v>
      </c>
      <c r="E225" s="103" t="s">
        <v>32</v>
      </c>
      <c r="F225" s="112" t="s">
        <v>563</v>
      </c>
      <c r="H225" s="76">
        <v>2</v>
      </c>
      <c r="I225" s="121" t="s">
        <v>393</v>
      </c>
      <c r="K225" s="76" t="str">
        <f t="shared" si="10"/>
        <v xml:space="preserve"> V2</v>
      </c>
      <c r="M225" s="112" t="s">
        <v>102</v>
      </c>
      <c r="O225" s="76">
        <v>2</v>
      </c>
      <c r="P225" s="121" t="s">
        <v>393</v>
      </c>
      <c r="Q225" s="119" t="s">
        <v>412</v>
      </c>
      <c r="R225" s="76" t="str">
        <f t="shared" si="11"/>
        <v>2V3000m</v>
      </c>
      <c r="T225" s="112" t="s">
        <v>563</v>
      </c>
      <c r="V225" s="10"/>
    </row>
    <row r="226" spans="1:22" ht="15">
      <c r="A226" s="76">
        <v>3</v>
      </c>
      <c r="B226" s="121" t="s">
        <v>567</v>
      </c>
      <c r="C226" s="119" t="s">
        <v>411</v>
      </c>
      <c r="D226" s="76" t="str">
        <f t="shared" si="9"/>
        <v>1000m v3</v>
      </c>
      <c r="E226" s="103">
        <v>1.66099537037037E-3</v>
      </c>
      <c r="F226" s="112" t="s">
        <v>104</v>
      </c>
      <c r="H226" s="76">
        <v>3</v>
      </c>
      <c r="I226" s="121" t="s">
        <v>393</v>
      </c>
      <c r="K226" s="76" t="str">
        <f t="shared" si="10"/>
        <v xml:space="preserve"> V3</v>
      </c>
      <c r="M226" s="112" t="s">
        <v>563</v>
      </c>
      <c r="O226" s="76">
        <v>3</v>
      </c>
      <c r="P226" s="121" t="s">
        <v>393</v>
      </c>
      <c r="Q226" s="119" t="s">
        <v>412</v>
      </c>
      <c r="R226" s="76" t="str">
        <f t="shared" si="11"/>
        <v>3V3000m</v>
      </c>
      <c r="T226" s="112" t="s">
        <v>104</v>
      </c>
      <c r="V226" s="10"/>
    </row>
    <row r="227" spans="1:22" ht="15">
      <c r="A227" s="76">
        <v>4</v>
      </c>
      <c r="B227" s="121" t="s">
        <v>567</v>
      </c>
      <c r="C227" s="119" t="s">
        <v>411</v>
      </c>
      <c r="D227" s="76" t="str">
        <f t="shared" si="9"/>
        <v>1000m v4</v>
      </c>
      <c r="E227" s="103">
        <v>1.7304398148148101E-3</v>
      </c>
      <c r="F227" s="112" t="s">
        <v>105</v>
      </c>
      <c r="H227" s="76">
        <v>4</v>
      </c>
      <c r="I227" s="121" t="s">
        <v>393</v>
      </c>
      <c r="K227" s="76" t="str">
        <f t="shared" si="10"/>
        <v xml:space="preserve"> V4</v>
      </c>
      <c r="M227" s="112" t="s">
        <v>104</v>
      </c>
      <c r="O227" s="76">
        <v>4</v>
      </c>
      <c r="P227" s="121" t="s">
        <v>393</v>
      </c>
      <c r="Q227" s="119" t="s">
        <v>412</v>
      </c>
      <c r="R227" s="76" t="str">
        <f t="shared" si="11"/>
        <v>4V3000m</v>
      </c>
      <c r="T227" s="112" t="s">
        <v>105</v>
      </c>
      <c r="V227" s="10"/>
    </row>
    <row r="228" spans="1:22" ht="15">
      <c r="A228" s="76">
        <v>5</v>
      </c>
      <c r="B228" s="121" t="s">
        <v>567</v>
      </c>
      <c r="C228" s="119" t="s">
        <v>411</v>
      </c>
      <c r="D228" s="76" t="str">
        <f t="shared" si="9"/>
        <v>1000m v5</v>
      </c>
      <c r="E228" s="103">
        <v>1.8230324074074099E-3</v>
      </c>
      <c r="F228" s="112" t="s">
        <v>106</v>
      </c>
      <c r="H228" s="76">
        <v>5</v>
      </c>
      <c r="I228" s="121" t="s">
        <v>393</v>
      </c>
      <c r="K228" s="76" t="str">
        <f t="shared" si="10"/>
        <v xml:space="preserve"> V5</v>
      </c>
      <c r="M228" s="112" t="s">
        <v>105</v>
      </c>
      <c r="O228" s="76">
        <v>5</v>
      </c>
      <c r="P228" s="121" t="s">
        <v>393</v>
      </c>
      <c r="Q228" s="119" t="s">
        <v>412</v>
      </c>
      <c r="R228" s="76" t="str">
        <f t="shared" si="11"/>
        <v>5V3000m</v>
      </c>
      <c r="T228" s="112" t="s">
        <v>106</v>
      </c>
      <c r="V228" s="10"/>
    </row>
    <row r="229" spans="1:22" ht="15">
      <c r="A229" s="76">
        <v>6</v>
      </c>
      <c r="B229" s="121" t="s">
        <v>567</v>
      </c>
      <c r="C229" s="119" t="s">
        <v>411</v>
      </c>
      <c r="D229" s="76" t="str">
        <f t="shared" si="9"/>
        <v>1000m v6</v>
      </c>
      <c r="E229" s="103">
        <v>1.9619212962963001E-3</v>
      </c>
      <c r="F229" s="112" t="s">
        <v>108</v>
      </c>
      <c r="H229" s="76">
        <v>6</v>
      </c>
      <c r="I229" s="121" t="s">
        <v>393</v>
      </c>
      <c r="K229" s="76" t="str">
        <f t="shared" si="10"/>
        <v xml:space="preserve"> V6</v>
      </c>
      <c r="M229" s="112" t="s">
        <v>106</v>
      </c>
      <c r="O229" s="76">
        <v>6</v>
      </c>
      <c r="P229" s="121" t="s">
        <v>393</v>
      </c>
      <c r="Q229" s="119" t="s">
        <v>412</v>
      </c>
      <c r="R229" s="76" t="str">
        <f t="shared" si="11"/>
        <v>6V3000m</v>
      </c>
      <c r="T229" s="112" t="s">
        <v>108</v>
      </c>
      <c r="V229" s="10"/>
    </row>
    <row r="230" spans="1:22" ht="15">
      <c r="A230" s="76">
        <v>7</v>
      </c>
      <c r="B230" s="121" t="s">
        <v>567</v>
      </c>
      <c r="C230" s="119" t="s">
        <v>411</v>
      </c>
      <c r="D230" s="76" t="str">
        <f t="shared" si="9"/>
        <v>1000m v7</v>
      </c>
      <c r="E230" s="103">
        <v>2.11238425925926E-3</v>
      </c>
      <c r="F230" s="112" t="s">
        <v>97</v>
      </c>
      <c r="H230" s="76">
        <v>7</v>
      </c>
      <c r="I230" s="121" t="s">
        <v>393</v>
      </c>
      <c r="K230" s="76" t="str">
        <f t="shared" si="10"/>
        <v xml:space="preserve"> V7</v>
      </c>
      <c r="M230" s="112" t="s">
        <v>108</v>
      </c>
      <c r="O230" s="76">
        <v>7</v>
      </c>
      <c r="P230" s="121" t="s">
        <v>393</v>
      </c>
      <c r="Q230" s="119" t="s">
        <v>412</v>
      </c>
      <c r="R230" s="76" t="str">
        <f t="shared" si="11"/>
        <v>7V3000m</v>
      </c>
      <c r="T230" s="112" t="s">
        <v>97</v>
      </c>
      <c r="V230" s="10"/>
    </row>
    <row r="231" spans="1:22" ht="15">
      <c r="A231" s="76">
        <v>8</v>
      </c>
      <c r="B231" s="121" t="s">
        <v>567</v>
      </c>
      <c r="C231" s="119" t="s">
        <v>411</v>
      </c>
      <c r="D231" s="76" t="str">
        <f t="shared" si="9"/>
        <v>1000m v8</v>
      </c>
      <c r="E231" s="103">
        <v>2.2859953703703701E-3</v>
      </c>
      <c r="F231" s="112" t="s">
        <v>101</v>
      </c>
      <c r="H231" s="76">
        <v>8</v>
      </c>
      <c r="I231" s="121" t="s">
        <v>393</v>
      </c>
      <c r="K231" s="76" t="str">
        <f t="shared" si="10"/>
        <v xml:space="preserve"> V8</v>
      </c>
      <c r="M231" s="112" t="s">
        <v>97</v>
      </c>
      <c r="O231" s="76">
        <v>8</v>
      </c>
      <c r="P231" s="121" t="s">
        <v>393</v>
      </c>
      <c r="Q231" s="119" t="s">
        <v>412</v>
      </c>
      <c r="R231" s="76" t="str">
        <f t="shared" si="11"/>
        <v>8V3000m</v>
      </c>
      <c r="T231" s="112" t="s">
        <v>101</v>
      </c>
      <c r="V231" s="10"/>
    </row>
    <row r="232" spans="1:22" ht="15">
      <c r="A232" s="76">
        <v>9</v>
      </c>
      <c r="B232" s="121" t="s">
        <v>567</v>
      </c>
      <c r="C232" s="119" t="s">
        <v>411</v>
      </c>
      <c r="D232" s="76" t="str">
        <f t="shared" si="9"/>
        <v>1000m v9</v>
      </c>
      <c r="E232" s="103">
        <v>2.4596064814814802E-3</v>
      </c>
      <c r="F232" s="112" t="s">
        <v>103</v>
      </c>
      <c r="H232" s="76">
        <v>9</v>
      </c>
      <c r="I232" s="121" t="s">
        <v>393</v>
      </c>
      <c r="K232" s="76" t="str">
        <f t="shared" si="10"/>
        <v xml:space="preserve"> V9</v>
      </c>
      <c r="M232" s="112" t="s">
        <v>101</v>
      </c>
      <c r="O232" s="76">
        <v>9</v>
      </c>
      <c r="P232" s="121" t="s">
        <v>393</v>
      </c>
      <c r="Q232" s="119" t="s">
        <v>412</v>
      </c>
      <c r="R232" s="76" t="str">
        <f t="shared" si="11"/>
        <v>9V3000m</v>
      </c>
      <c r="T232" s="112" t="s">
        <v>103</v>
      </c>
      <c r="V232" s="10"/>
    </row>
    <row r="233" spans="1:22" ht="15">
      <c r="A233" s="76">
        <v>10</v>
      </c>
      <c r="B233" s="121" t="s">
        <v>567</v>
      </c>
      <c r="C233" s="119" t="s">
        <v>411</v>
      </c>
      <c r="D233" s="76" t="str">
        <f t="shared" si="9"/>
        <v>1000m v10</v>
      </c>
      <c r="E233" s="103">
        <v>2.5984953703703699E-3</v>
      </c>
      <c r="F233" s="102" t="s">
        <v>293</v>
      </c>
      <c r="H233" s="76">
        <v>10</v>
      </c>
      <c r="I233" s="121" t="s">
        <v>393</v>
      </c>
      <c r="K233" s="76" t="str">
        <f t="shared" si="10"/>
        <v xml:space="preserve"> V10</v>
      </c>
      <c r="M233" s="112" t="s">
        <v>103</v>
      </c>
      <c r="O233" s="76">
        <v>10</v>
      </c>
      <c r="P233" s="121" t="s">
        <v>393</v>
      </c>
      <c r="Q233" s="119" t="s">
        <v>412</v>
      </c>
      <c r="R233" s="76" t="str">
        <f t="shared" si="11"/>
        <v>10V3000m</v>
      </c>
      <c r="T233" s="10"/>
      <c r="V233" s="10"/>
    </row>
    <row r="234" spans="1:22" ht="15">
      <c r="A234" s="76">
        <v>1</v>
      </c>
      <c r="B234" s="121" t="s">
        <v>567</v>
      </c>
      <c r="C234" s="119" t="s">
        <v>414</v>
      </c>
      <c r="D234" s="76" t="str">
        <f t="shared" si="9"/>
        <v>1500m v1</v>
      </c>
      <c r="E234" s="103">
        <v>2.48842592592593E-3</v>
      </c>
      <c r="F234" s="112" t="s">
        <v>102</v>
      </c>
      <c r="H234" s="76">
        <v>1</v>
      </c>
      <c r="I234" s="121" t="s">
        <v>393</v>
      </c>
      <c r="K234" s="76" t="str">
        <f t="shared" si="10"/>
        <v xml:space="preserve"> V1</v>
      </c>
      <c r="M234" s="102" t="s">
        <v>293</v>
      </c>
      <c r="O234" s="76">
        <v>1</v>
      </c>
      <c r="P234" s="121" t="s">
        <v>393</v>
      </c>
      <c r="Q234" s="119" t="s">
        <v>197</v>
      </c>
      <c r="R234" s="76" t="str">
        <f t="shared" si="11"/>
        <v>1V5000m</v>
      </c>
      <c r="T234" s="112" t="s">
        <v>102</v>
      </c>
      <c r="U234" s="76" t="s">
        <v>141</v>
      </c>
    </row>
    <row r="235" spans="1:22" ht="15">
      <c r="A235" s="76">
        <v>2</v>
      </c>
      <c r="B235" s="121" t="s">
        <v>567</v>
      </c>
      <c r="C235" s="119" t="s">
        <v>414</v>
      </c>
      <c r="D235" s="76" t="str">
        <f t="shared" si="9"/>
        <v>1500m v2</v>
      </c>
      <c r="E235" s="103">
        <v>2.5464120370370402E-3</v>
      </c>
      <c r="F235" s="112" t="s">
        <v>563</v>
      </c>
      <c r="H235" s="76">
        <v>2</v>
      </c>
      <c r="I235" s="121" t="s">
        <v>393</v>
      </c>
      <c r="K235" s="76" t="str">
        <f t="shared" si="10"/>
        <v xml:space="preserve"> V2</v>
      </c>
      <c r="M235" s="112" t="s">
        <v>102</v>
      </c>
      <c r="O235" s="76">
        <v>2</v>
      </c>
      <c r="P235" s="121" t="s">
        <v>393</v>
      </c>
      <c r="Q235" s="119" t="s">
        <v>197</v>
      </c>
      <c r="R235" s="76" t="str">
        <f t="shared" si="11"/>
        <v>2V5000m</v>
      </c>
      <c r="T235" s="112" t="s">
        <v>563</v>
      </c>
      <c r="V235" s="10"/>
    </row>
    <row r="236" spans="1:22" ht="15">
      <c r="A236" s="76">
        <v>3</v>
      </c>
      <c r="B236" s="121" t="s">
        <v>567</v>
      </c>
      <c r="C236" s="119" t="s">
        <v>414</v>
      </c>
      <c r="D236" s="76" t="str">
        <f t="shared" si="9"/>
        <v>1500m v3</v>
      </c>
      <c r="E236" s="103">
        <v>2.63900462962963E-3</v>
      </c>
      <c r="F236" s="112" t="s">
        <v>104</v>
      </c>
      <c r="H236" s="76">
        <v>3</v>
      </c>
      <c r="I236" s="121" t="s">
        <v>393</v>
      </c>
      <c r="K236" s="76" t="str">
        <f t="shared" si="10"/>
        <v xml:space="preserve"> V3</v>
      </c>
      <c r="M236" s="112" t="s">
        <v>563</v>
      </c>
      <c r="O236" s="76">
        <v>3</v>
      </c>
      <c r="P236" s="121" t="s">
        <v>393</v>
      </c>
      <c r="Q236" s="119" t="s">
        <v>197</v>
      </c>
      <c r="R236" s="76" t="str">
        <f t="shared" si="11"/>
        <v>3V5000m</v>
      </c>
      <c r="T236" s="112" t="s">
        <v>104</v>
      </c>
      <c r="V236" s="10"/>
    </row>
    <row r="237" spans="1:22" ht="15">
      <c r="A237" s="76">
        <v>4</v>
      </c>
      <c r="B237" s="121" t="s">
        <v>567</v>
      </c>
      <c r="C237" s="119" t="s">
        <v>414</v>
      </c>
      <c r="D237" s="76" t="str">
        <f t="shared" si="9"/>
        <v>1500m v4</v>
      </c>
      <c r="E237" s="103">
        <v>2.7431712962963E-3</v>
      </c>
      <c r="F237" s="112" t="s">
        <v>105</v>
      </c>
      <c r="H237" s="76">
        <v>4</v>
      </c>
      <c r="I237" s="121" t="s">
        <v>393</v>
      </c>
      <c r="K237" s="76" t="str">
        <f t="shared" si="10"/>
        <v xml:space="preserve"> V4</v>
      </c>
      <c r="M237" s="112" t="s">
        <v>104</v>
      </c>
      <c r="O237" s="76">
        <v>4</v>
      </c>
      <c r="P237" s="121" t="s">
        <v>393</v>
      </c>
      <c r="Q237" s="119" t="s">
        <v>197</v>
      </c>
      <c r="R237" s="76" t="str">
        <f t="shared" si="11"/>
        <v>4V5000m</v>
      </c>
      <c r="T237" s="112" t="s">
        <v>105</v>
      </c>
      <c r="V237" s="10"/>
    </row>
    <row r="238" spans="1:22" ht="15">
      <c r="A238" s="76">
        <v>5</v>
      </c>
      <c r="B238" s="121" t="s">
        <v>567</v>
      </c>
      <c r="C238" s="119" t="s">
        <v>414</v>
      </c>
      <c r="D238" s="76" t="str">
        <f t="shared" si="9"/>
        <v>1500m v5</v>
      </c>
      <c r="E238" s="103">
        <v>2.8936342592592599E-3</v>
      </c>
      <c r="F238" s="112" t="s">
        <v>106</v>
      </c>
      <c r="H238" s="76">
        <v>5</v>
      </c>
      <c r="I238" s="121" t="s">
        <v>393</v>
      </c>
      <c r="K238" s="76" t="str">
        <f t="shared" si="10"/>
        <v xml:space="preserve"> V5</v>
      </c>
      <c r="M238" s="112" t="s">
        <v>105</v>
      </c>
      <c r="O238" s="76">
        <v>5</v>
      </c>
      <c r="P238" s="121" t="s">
        <v>393</v>
      </c>
      <c r="Q238" s="119" t="s">
        <v>197</v>
      </c>
      <c r="R238" s="76" t="str">
        <f t="shared" si="11"/>
        <v>5V5000m</v>
      </c>
      <c r="T238" s="112" t="s">
        <v>106</v>
      </c>
      <c r="V238" s="10"/>
    </row>
    <row r="239" spans="1:22" ht="15">
      <c r="A239" s="76">
        <v>6</v>
      </c>
      <c r="B239" s="121" t="s">
        <v>567</v>
      </c>
      <c r="C239" s="119" t="s">
        <v>414</v>
      </c>
      <c r="D239" s="76" t="str">
        <f t="shared" si="9"/>
        <v>1500m v6</v>
      </c>
      <c r="E239" s="103">
        <v>3.1019675925925902E-3</v>
      </c>
      <c r="F239" s="112" t="s">
        <v>108</v>
      </c>
      <c r="H239" s="76">
        <v>6</v>
      </c>
      <c r="I239" s="121" t="s">
        <v>393</v>
      </c>
      <c r="K239" s="76" t="str">
        <f t="shared" si="10"/>
        <v xml:space="preserve"> V6</v>
      </c>
      <c r="M239" s="112" t="s">
        <v>106</v>
      </c>
      <c r="O239" s="76">
        <v>6</v>
      </c>
      <c r="P239" s="121" t="s">
        <v>393</v>
      </c>
      <c r="Q239" s="119" t="s">
        <v>197</v>
      </c>
      <c r="R239" s="76" t="str">
        <f t="shared" si="11"/>
        <v>6V5000m</v>
      </c>
      <c r="T239" s="112" t="s">
        <v>108</v>
      </c>
      <c r="V239" s="10"/>
    </row>
    <row r="240" spans="1:22" ht="15">
      <c r="A240" s="76">
        <v>7</v>
      </c>
      <c r="B240" s="121" t="s">
        <v>567</v>
      </c>
      <c r="C240" s="119" t="s">
        <v>414</v>
      </c>
      <c r="D240" s="76" t="str">
        <f t="shared" si="9"/>
        <v>1500m v7</v>
      </c>
      <c r="E240" s="103">
        <v>3.35659722222222E-3</v>
      </c>
      <c r="F240" s="112" t="s">
        <v>97</v>
      </c>
      <c r="H240" s="76">
        <v>7</v>
      </c>
      <c r="I240" s="121" t="s">
        <v>393</v>
      </c>
      <c r="K240" s="76" t="str">
        <f t="shared" si="10"/>
        <v xml:space="preserve"> V7</v>
      </c>
      <c r="M240" s="112" t="s">
        <v>108</v>
      </c>
      <c r="O240" s="76">
        <v>7</v>
      </c>
      <c r="P240" s="121" t="s">
        <v>393</v>
      </c>
      <c r="Q240" s="119" t="s">
        <v>197</v>
      </c>
      <c r="R240" s="76" t="str">
        <f t="shared" si="11"/>
        <v>7V5000m</v>
      </c>
      <c r="T240" s="112" t="s">
        <v>97</v>
      </c>
      <c r="V240" s="10"/>
    </row>
    <row r="241" spans="1:23" ht="15">
      <c r="A241" s="76">
        <v>8</v>
      </c>
      <c r="B241" s="121" t="s">
        <v>567</v>
      </c>
      <c r="C241" s="119" t="s">
        <v>414</v>
      </c>
      <c r="D241" s="76" t="str">
        <f t="shared" si="9"/>
        <v>1500m v8</v>
      </c>
      <c r="E241" s="103">
        <v>3.5880787037037001E-3</v>
      </c>
      <c r="F241" s="112" t="s">
        <v>101</v>
      </c>
      <c r="H241" s="76">
        <v>8</v>
      </c>
      <c r="I241" s="121" t="s">
        <v>393</v>
      </c>
      <c r="K241" s="76" t="str">
        <f t="shared" si="10"/>
        <v xml:space="preserve"> V8</v>
      </c>
      <c r="M241" s="112" t="s">
        <v>97</v>
      </c>
      <c r="O241" s="76">
        <v>8</v>
      </c>
      <c r="P241" s="121" t="s">
        <v>393</v>
      </c>
      <c r="Q241" s="119" t="s">
        <v>197</v>
      </c>
      <c r="R241" s="76" t="str">
        <f t="shared" si="11"/>
        <v>8V5000m</v>
      </c>
      <c r="T241" s="112" t="s">
        <v>101</v>
      </c>
      <c r="V241" s="10"/>
    </row>
    <row r="242" spans="1:23" ht="15">
      <c r="A242" s="76">
        <v>9</v>
      </c>
      <c r="B242" s="121" t="s">
        <v>567</v>
      </c>
      <c r="C242" s="119" t="s">
        <v>414</v>
      </c>
      <c r="D242" s="76" t="str">
        <f t="shared" si="9"/>
        <v>1500m v9</v>
      </c>
      <c r="E242" s="103">
        <v>3.8195601851851802E-3</v>
      </c>
      <c r="F242" s="112" t="s">
        <v>103</v>
      </c>
      <c r="H242" s="76">
        <v>9</v>
      </c>
      <c r="I242" s="121" t="s">
        <v>393</v>
      </c>
      <c r="K242" s="76" t="str">
        <f t="shared" si="10"/>
        <v xml:space="preserve"> V9</v>
      </c>
      <c r="M242" s="112" t="s">
        <v>101</v>
      </c>
      <c r="O242" s="76">
        <v>9</v>
      </c>
      <c r="P242" s="121" t="s">
        <v>393</v>
      </c>
      <c r="Q242" s="119" t="s">
        <v>197</v>
      </c>
      <c r="R242" s="76" t="str">
        <f t="shared" si="11"/>
        <v>9V5000m</v>
      </c>
      <c r="T242" s="112" t="s">
        <v>103</v>
      </c>
      <c r="V242" s="10"/>
    </row>
    <row r="243" spans="1:23" ht="15">
      <c r="A243" s="76">
        <v>10</v>
      </c>
      <c r="B243" s="121" t="s">
        <v>567</v>
      </c>
      <c r="C243" s="119" t="s">
        <v>414</v>
      </c>
      <c r="D243" s="76" t="str">
        <f t="shared" si="9"/>
        <v>1500m v10</v>
      </c>
      <c r="E243" s="103">
        <v>4.0510416666666698E-3</v>
      </c>
      <c r="F243" s="102" t="s">
        <v>293</v>
      </c>
      <c r="H243" s="76">
        <v>10</v>
      </c>
      <c r="I243" s="121" t="s">
        <v>393</v>
      </c>
      <c r="K243" s="76" t="str">
        <f t="shared" si="10"/>
        <v xml:space="preserve"> V10</v>
      </c>
      <c r="M243" s="112" t="s">
        <v>103</v>
      </c>
      <c r="O243" s="76">
        <v>10</v>
      </c>
      <c r="P243" s="121" t="s">
        <v>393</v>
      </c>
      <c r="Q243" s="119" t="s">
        <v>197</v>
      </c>
      <c r="R243" s="76" t="str">
        <f t="shared" si="11"/>
        <v>10V5000m</v>
      </c>
      <c r="T243" s="10"/>
      <c r="V243" s="10"/>
    </row>
    <row r="244" spans="1:23" ht="15">
      <c r="A244" s="76">
        <v>1</v>
      </c>
      <c r="B244" s="121" t="s">
        <v>567</v>
      </c>
      <c r="C244" s="119" t="s">
        <v>210</v>
      </c>
      <c r="D244" s="76" t="str">
        <f t="shared" si="9"/>
        <v>2000m v1</v>
      </c>
      <c r="E244" s="103"/>
      <c r="F244" s="112" t="s">
        <v>102</v>
      </c>
      <c r="H244" s="76">
        <v>1</v>
      </c>
      <c r="I244" s="121" t="s">
        <v>393</v>
      </c>
      <c r="K244" s="76" t="str">
        <f t="shared" si="10"/>
        <v xml:space="preserve"> V1</v>
      </c>
      <c r="M244" s="102" t="s">
        <v>293</v>
      </c>
      <c r="O244" s="76">
        <v>1</v>
      </c>
      <c r="P244" s="121" t="s">
        <v>393</v>
      </c>
      <c r="Q244" s="119" t="s">
        <v>146</v>
      </c>
      <c r="R244" s="76" t="str">
        <f t="shared" si="11"/>
        <v>1V10000m</v>
      </c>
      <c r="T244" s="112" t="s">
        <v>102</v>
      </c>
      <c r="U244" s="76" t="s">
        <v>173</v>
      </c>
    </row>
    <row r="245" spans="1:23" ht="15">
      <c r="A245" s="76">
        <v>2</v>
      </c>
      <c r="B245" s="121" t="s">
        <v>567</v>
      </c>
      <c r="C245" s="119" t="s">
        <v>210</v>
      </c>
      <c r="D245" s="76" t="str">
        <f t="shared" si="9"/>
        <v>2000m v2</v>
      </c>
      <c r="E245" s="103"/>
      <c r="F245" s="112" t="s">
        <v>563</v>
      </c>
      <c r="H245" s="76">
        <v>2</v>
      </c>
      <c r="I245" s="121" t="s">
        <v>393</v>
      </c>
      <c r="K245" s="76" t="str">
        <f t="shared" si="10"/>
        <v xml:space="preserve"> V2</v>
      </c>
      <c r="M245" s="112" t="s">
        <v>102</v>
      </c>
      <c r="O245" s="76">
        <v>2</v>
      </c>
      <c r="P245" s="121" t="s">
        <v>393</v>
      </c>
      <c r="Q245" s="119" t="s">
        <v>146</v>
      </c>
      <c r="R245" s="76" t="str">
        <f t="shared" si="11"/>
        <v>2V10000m</v>
      </c>
      <c r="T245" s="112" t="s">
        <v>563</v>
      </c>
    </row>
    <row r="246" spans="1:23" ht="15">
      <c r="A246" s="76">
        <v>3</v>
      </c>
      <c r="B246" s="121" t="s">
        <v>567</v>
      </c>
      <c r="C246" s="119" t="s">
        <v>210</v>
      </c>
      <c r="D246" s="76" t="str">
        <f t="shared" si="9"/>
        <v>2000m v3</v>
      </c>
      <c r="E246" s="103"/>
      <c r="F246" s="112" t="s">
        <v>104</v>
      </c>
      <c r="H246" s="76">
        <v>3</v>
      </c>
      <c r="I246" s="121" t="s">
        <v>393</v>
      </c>
      <c r="K246" s="76" t="str">
        <f t="shared" si="10"/>
        <v xml:space="preserve"> V3</v>
      </c>
      <c r="M246" s="112" t="s">
        <v>563</v>
      </c>
      <c r="O246" s="76">
        <v>3</v>
      </c>
      <c r="P246" s="121" t="s">
        <v>393</v>
      </c>
      <c r="Q246" s="119" t="s">
        <v>146</v>
      </c>
      <c r="R246" s="76" t="str">
        <f t="shared" si="11"/>
        <v>3V10000m</v>
      </c>
      <c r="T246" s="112" t="s">
        <v>104</v>
      </c>
    </row>
    <row r="247" spans="1:23" ht="15">
      <c r="A247" s="76">
        <v>4</v>
      </c>
      <c r="B247" s="121" t="s">
        <v>567</v>
      </c>
      <c r="C247" s="119" t="s">
        <v>210</v>
      </c>
      <c r="D247" s="76" t="str">
        <f t="shared" si="9"/>
        <v>2000m v4</v>
      </c>
      <c r="E247" s="103"/>
      <c r="F247" s="112" t="s">
        <v>105</v>
      </c>
      <c r="H247" s="76">
        <v>4</v>
      </c>
      <c r="I247" s="121" t="s">
        <v>393</v>
      </c>
      <c r="K247" s="76" t="str">
        <f t="shared" si="10"/>
        <v xml:space="preserve"> V4</v>
      </c>
      <c r="M247" s="112" t="s">
        <v>104</v>
      </c>
      <c r="O247" s="76">
        <v>4</v>
      </c>
      <c r="P247" s="121" t="s">
        <v>393</v>
      </c>
      <c r="Q247" s="119" t="s">
        <v>146</v>
      </c>
      <c r="R247" s="76" t="str">
        <f t="shared" si="11"/>
        <v>4V10000m</v>
      </c>
      <c r="T247" s="112" t="s">
        <v>105</v>
      </c>
    </row>
    <row r="248" spans="1:23" ht="15">
      <c r="A248" s="76">
        <v>5</v>
      </c>
      <c r="B248" s="121" t="s">
        <v>567</v>
      </c>
      <c r="C248" s="119" t="s">
        <v>210</v>
      </c>
      <c r="D248" s="76" t="str">
        <f t="shared" si="9"/>
        <v>2000m v5</v>
      </c>
      <c r="E248" s="103"/>
      <c r="F248" s="112" t="s">
        <v>106</v>
      </c>
      <c r="H248" s="76">
        <v>5</v>
      </c>
      <c r="I248" s="121" t="s">
        <v>393</v>
      </c>
      <c r="K248" s="76" t="str">
        <f t="shared" si="10"/>
        <v xml:space="preserve"> V5</v>
      </c>
      <c r="M248" s="112" t="s">
        <v>105</v>
      </c>
      <c r="O248" s="76">
        <v>5</v>
      </c>
      <c r="P248" s="121" t="s">
        <v>393</v>
      </c>
      <c r="Q248" s="119" t="s">
        <v>146</v>
      </c>
      <c r="R248" s="76" t="str">
        <f t="shared" si="11"/>
        <v>5V10000m</v>
      </c>
      <c r="T248" s="112" t="s">
        <v>106</v>
      </c>
    </row>
    <row r="249" spans="1:23" ht="15">
      <c r="A249" s="76">
        <v>6</v>
      </c>
      <c r="B249" s="121" t="s">
        <v>567</v>
      </c>
      <c r="C249" s="119" t="s">
        <v>210</v>
      </c>
      <c r="D249" s="76" t="str">
        <f t="shared" si="9"/>
        <v>2000m v6</v>
      </c>
      <c r="E249" s="103"/>
      <c r="F249" s="112" t="s">
        <v>108</v>
      </c>
      <c r="H249" s="76">
        <v>6</v>
      </c>
      <c r="I249" s="121" t="s">
        <v>393</v>
      </c>
      <c r="K249" s="76" t="str">
        <f t="shared" si="10"/>
        <v xml:space="preserve"> V6</v>
      </c>
      <c r="M249" s="112" t="s">
        <v>106</v>
      </c>
      <c r="O249" s="76">
        <v>6</v>
      </c>
      <c r="P249" s="121" t="s">
        <v>393</v>
      </c>
      <c r="Q249" s="119" t="s">
        <v>146</v>
      </c>
      <c r="R249" s="76" t="str">
        <f t="shared" si="11"/>
        <v>6V10000m</v>
      </c>
      <c r="T249" s="112" t="s">
        <v>108</v>
      </c>
    </row>
    <row r="250" spans="1:23" ht="15">
      <c r="A250" s="76">
        <v>7</v>
      </c>
      <c r="B250" s="121" t="s">
        <v>567</v>
      </c>
      <c r="C250" s="119" t="s">
        <v>210</v>
      </c>
      <c r="D250" s="76" t="str">
        <f t="shared" si="9"/>
        <v>2000m v7</v>
      </c>
      <c r="E250" s="103"/>
      <c r="F250" s="112" t="s">
        <v>97</v>
      </c>
      <c r="H250" s="76">
        <v>7</v>
      </c>
      <c r="I250" s="121" t="s">
        <v>393</v>
      </c>
      <c r="K250" s="76" t="str">
        <f t="shared" si="10"/>
        <v xml:space="preserve"> V7</v>
      </c>
      <c r="M250" s="112" t="s">
        <v>108</v>
      </c>
      <c r="O250" s="76">
        <v>7</v>
      </c>
      <c r="P250" s="121" t="s">
        <v>393</v>
      </c>
      <c r="Q250" s="119" t="s">
        <v>146</v>
      </c>
      <c r="R250" s="76" t="str">
        <f t="shared" si="11"/>
        <v>7V10000m</v>
      </c>
      <c r="T250" s="112" t="s">
        <v>97</v>
      </c>
    </row>
    <row r="251" spans="1:23" ht="15">
      <c r="A251" s="76">
        <v>8</v>
      </c>
      <c r="B251" s="121" t="s">
        <v>567</v>
      </c>
      <c r="C251" s="119" t="s">
        <v>210</v>
      </c>
      <c r="D251" s="76" t="str">
        <f t="shared" si="9"/>
        <v>2000m v8</v>
      </c>
      <c r="E251" s="103"/>
      <c r="F251" s="112" t="s">
        <v>101</v>
      </c>
      <c r="H251" s="76">
        <v>8</v>
      </c>
      <c r="I251" s="121" t="s">
        <v>393</v>
      </c>
      <c r="K251" s="76" t="str">
        <f t="shared" si="10"/>
        <v xml:space="preserve"> V8</v>
      </c>
      <c r="M251" s="112" t="s">
        <v>97</v>
      </c>
      <c r="O251" s="76">
        <v>8</v>
      </c>
      <c r="P251" s="121" t="s">
        <v>393</v>
      </c>
      <c r="Q251" s="119" t="s">
        <v>146</v>
      </c>
      <c r="R251" s="76" t="str">
        <f t="shared" si="11"/>
        <v>8V10000m</v>
      </c>
      <c r="T251" s="112" t="s">
        <v>101</v>
      </c>
    </row>
    <row r="252" spans="1:23" ht="15">
      <c r="A252" s="76">
        <v>9</v>
      </c>
      <c r="B252" s="121" t="s">
        <v>567</v>
      </c>
      <c r="C252" s="119" t="s">
        <v>210</v>
      </c>
      <c r="D252" s="76" t="str">
        <f t="shared" si="9"/>
        <v>2000m v9</v>
      </c>
      <c r="E252" s="103"/>
      <c r="F252" s="112" t="s">
        <v>103</v>
      </c>
      <c r="H252" s="76">
        <v>9</v>
      </c>
      <c r="I252" s="121" t="s">
        <v>393</v>
      </c>
      <c r="K252" s="76" t="str">
        <f t="shared" si="10"/>
        <v xml:space="preserve"> V9</v>
      </c>
      <c r="M252" s="112" t="s">
        <v>101</v>
      </c>
      <c r="O252" s="76">
        <v>9</v>
      </c>
      <c r="P252" s="121" t="s">
        <v>393</v>
      </c>
      <c r="Q252" s="119" t="s">
        <v>146</v>
      </c>
      <c r="R252" s="76" t="str">
        <f t="shared" si="11"/>
        <v>9V10000m</v>
      </c>
      <c r="T252" s="112" t="s">
        <v>103</v>
      </c>
    </row>
    <row r="253" spans="1:23" ht="15">
      <c r="A253" s="76">
        <v>10</v>
      </c>
      <c r="B253" s="121" t="s">
        <v>567</v>
      </c>
      <c r="C253" s="119" t="s">
        <v>210</v>
      </c>
      <c r="D253" s="76" t="str">
        <f t="shared" si="9"/>
        <v>2000m v10</v>
      </c>
      <c r="E253" s="103"/>
      <c r="F253" s="102" t="s">
        <v>293</v>
      </c>
      <c r="H253" s="76">
        <v>10</v>
      </c>
      <c r="I253" s="121" t="s">
        <v>393</v>
      </c>
      <c r="K253" s="76" t="str">
        <f t="shared" si="10"/>
        <v xml:space="preserve"> V10</v>
      </c>
      <c r="M253" s="112" t="s">
        <v>103</v>
      </c>
      <c r="O253" s="76">
        <v>10</v>
      </c>
      <c r="P253" s="121" t="s">
        <v>393</v>
      </c>
      <c r="Q253" s="119" t="s">
        <v>146</v>
      </c>
      <c r="R253" s="76" t="str">
        <f t="shared" si="11"/>
        <v>10V10000m</v>
      </c>
      <c r="T253" s="10"/>
    </row>
    <row r="254" spans="1:23" ht="15">
      <c r="A254" s="76">
        <v>1</v>
      </c>
      <c r="B254" s="121" t="s">
        <v>567</v>
      </c>
      <c r="C254" s="119" t="s">
        <v>412</v>
      </c>
      <c r="D254" s="76" t="str">
        <f t="shared" si="9"/>
        <v>3000m v1</v>
      </c>
      <c r="E254" s="103">
        <v>5.3819444444444496E-3</v>
      </c>
      <c r="F254" s="112" t="s">
        <v>102</v>
      </c>
      <c r="G254" s="107"/>
      <c r="H254" s="76">
        <v>1</v>
      </c>
      <c r="I254" s="121" t="s">
        <v>393</v>
      </c>
      <c r="K254" s="76" t="str">
        <f t="shared" si="10"/>
        <v xml:space="preserve"> V1</v>
      </c>
      <c r="M254" s="102" t="s">
        <v>293</v>
      </c>
      <c r="O254" s="76">
        <v>1</v>
      </c>
      <c r="P254" s="121" t="s">
        <v>393</v>
      </c>
      <c r="Q254" s="119" t="s">
        <v>138</v>
      </c>
      <c r="R254" s="76" t="str">
        <f t="shared" si="11"/>
        <v>1V110mbb</v>
      </c>
      <c r="T254" s="112" t="s">
        <v>102</v>
      </c>
    </row>
    <row r="255" spans="1:23" ht="15">
      <c r="A255" s="76">
        <v>2</v>
      </c>
      <c r="B255" s="121" t="s">
        <v>567</v>
      </c>
      <c r="C255" s="119" t="s">
        <v>412</v>
      </c>
      <c r="D255" s="76" t="str">
        <f t="shared" si="9"/>
        <v>3000m v2</v>
      </c>
      <c r="E255" s="103">
        <v>5.4978009259259303E-3</v>
      </c>
      <c r="F255" s="112" t="s">
        <v>563</v>
      </c>
      <c r="H255" s="76">
        <v>2</v>
      </c>
      <c r="I255" s="121" t="s">
        <v>393</v>
      </c>
      <c r="K255" s="76" t="str">
        <f t="shared" si="10"/>
        <v xml:space="preserve"> V2</v>
      </c>
      <c r="M255" s="112" t="s">
        <v>102</v>
      </c>
      <c r="O255" s="76">
        <v>2</v>
      </c>
      <c r="P255" s="121" t="s">
        <v>393</v>
      </c>
      <c r="Q255" s="119" t="s">
        <v>138</v>
      </c>
      <c r="R255" s="76" t="str">
        <f t="shared" si="11"/>
        <v>2V110mbb</v>
      </c>
      <c r="T255" s="112" t="s">
        <v>563</v>
      </c>
    </row>
    <row r="256" spans="1:23" ht="15">
      <c r="A256" s="76">
        <v>3</v>
      </c>
      <c r="B256" s="121" t="s">
        <v>567</v>
      </c>
      <c r="C256" s="119" t="s">
        <v>412</v>
      </c>
      <c r="D256" s="76" t="str">
        <f t="shared" si="9"/>
        <v>3000m v3</v>
      </c>
      <c r="E256" s="103">
        <v>5.6714120370370399E-3</v>
      </c>
      <c r="F256" s="112" t="s">
        <v>104</v>
      </c>
      <c r="H256" s="76">
        <v>3</v>
      </c>
      <c r="I256" s="121" t="s">
        <v>393</v>
      </c>
      <c r="K256" s="76" t="str">
        <f t="shared" si="10"/>
        <v xml:space="preserve"> V3</v>
      </c>
      <c r="M256" s="112" t="s">
        <v>563</v>
      </c>
      <c r="O256" s="76">
        <v>3</v>
      </c>
      <c r="P256" s="121" t="s">
        <v>393</v>
      </c>
      <c r="Q256" s="119" t="s">
        <v>138</v>
      </c>
      <c r="R256" s="76" t="str">
        <f t="shared" si="11"/>
        <v>3V110mbb</v>
      </c>
      <c r="T256" s="112" t="s">
        <v>104</v>
      </c>
      <c r="U256" s="102">
        <v>91.4</v>
      </c>
      <c r="V256" s="76" t="s">
        <v>104</v>
      </c>
      <c r="W256" s="76" t="s">
        <v>144</v>
      </c>
    </row>
    <row r="257" spans="1:23" ht="15">
      <c r="A257" s="76">
        <v>4</v>
      </c>
      <c r="B257" s="121" t="s">
        <v>567</v>
      </c>
      <c r="C257" s="119" t="s">
        <v>412</v>
      </c>
      <c r="D257" s="76" t="str">
        <f t="shared" si="9"/>
        <v>3000m v4</v>
      </c>
      <c r="E257" s="103">
        <v>5.90289351851852E-3</v>
      </c>
      <c r="F257" s="112" t="s">
        <v>105</v>
      </c>
      <c r="H257" s="76">
        <v>4</v>
      </c>
      <c r="I257" s="121" t="s">
        <v>393</v>
      </c>
      <c r="K257" s="76" t="str">
        <f t="shared" si="10"/>
        <v xml:space="preserve"> V4</v>
      </c>
      <c r="M257" s="112" t="s">
        <v>104</v>
      </c>
      <c r="O257" s="76">
        <v>4</v>
      </c>
      <c r="P257" s="121" t="s">
        <v>393</v>
      </c>
      <c r="Q257" s="119" t="s">
        <v>138</v>
      </c>
      <c r="R257" s="76" t="str">
        <f t="shared" si="11"/>
        <v>4V110mbb</v>
      </c>
      <c r="T257" s="112" t="s">
        <v>105</v>
      </c>
    </row>
    <row r="258" spans="1:23" ht="15">
      <c r="A258" s="76">
        <v>5</v>
      </c>
      <c r="B258" s="121" t="s">
        <v>567</v>
      </c>
      <c r="C258" s="119" t="s">
        <v>412</v>
      </c>
      <c r="D258" s="76" t="str">
        <f t="shared" si="9"/>
        <v>3000m v5</v>
      </c>
      <c r="E258" s="103">
        <v>6.2501157407407401E-3</v>
      </c>
      <c r="F258" s="112" t="s">
        <v>106</v>
      </c>
      <c r="H258" s="76">
        <v>5</v>
      </c>
      <c r="I258" s="121" t="s">
        <v>393</v>
      </c>
      <c r="K258" s="76" t="str">
        <f t="shared" si="10"/>
        <v xml:space="preserve"> V5</v>
      </c>
      <c r="M258" s="112" t="s">
        <v>105</v>
      </c>
      <c r="O258" s="76">
        <v>5</v>
      </c>
      <c r="P258" s="121" t="s">
        <v>393</v>
      </c>
      <c r="Q258" s="119" t="s">
        <v>138</v>
      </c>
      <c r="R258" s="76" t="str">
        <f t="shared" si="11"/>
        <v>5V110mbb</v>
      </c>
      <c r="T258" s="112" t="s">
        <v>106</v>
      </c>
    </row>
    <row r="259" spans="1:23" ht="15">
      <c r="A259" s="76">
        <v>6</v>
      </c>
      <c r="B259" s="121" t="s">
        <v>567</v>
      </c>
      <c r="C259" s="119" t="s">
        <v>412</v>
      </c>
      <c r="D259" s="76" t="str">
        <f t="shared" si="9"/>
        <v>3000m v6</v>
      </c>
      <c r="E259" s="103">
        <v>6.6552083333333298E-3</v>
      </c>
      <c r="F259" s="112" t="s">
        <v>108</v>
      </c>
      <c r="H259" s="76">
        <v>6</v>
      </c>
      <c r="I259" s="121" t="s">
        <v>393</v>
      </c>
      <c r="K259" s="76" t="str">
        <f t="shared" si="10"/>
        <v xml:space="preserve"> V6</v>
      </c>
      <c r="M259" s="112" t="s">
        <v>106</v>
      </c>
      <c r="O259" s="76">
        <v>6</v>
      </c>
      <c r="P259" s="121" t="s">
        <v>393</v>
      </c>
      <c r="Q259" s="119" t="s">
        <v>138</v>
      </c>
      <c r="R259" s="76" t="str">
        <f t="shared" si="11"/>
        <v>6V110mbb</v>
      </c>
      <c r="T259" s="112" t="s">
        <v>108</v>
      </c>
    </row>
    <row r="260" spans="1:23" ht="15">
      <c r="A260" s="76">
        <v>7</v>
      </c>
      <c r="B260" s="121" t="s">
        <v>567</v>
      </c>
      <c r="C260" s="119" t="s">
        <v>412</v>
      </c>
      <c r="D260" s="76" t="str">
        <f t="shared" ref="D260:D323" si="12">CONCATENATE(C260," ",B260,A260)</f>
        <v>3000m v7</v>
      </c>
      <c r="E260" s="103">
        <v>7.17604166666667E-3</v>
      </c>
      <c r="F260" s="112" t="s">
        <v>97</v>
      </c>
      <c r="H260" s="76">
        <v>7</v>
      </c>
      <c r="I260" s="121" t="s">
        <v>393</v>
      </c>
      <c r="K260" s="76" t="str">
        <f t="shared" ref="K260:K283" si="13">CONCATENATE(J260," ",I260,H260)</f>
        <v xml:space="preserve"> V7</v>
      </c>
      <c r="M260" s="112" t="s">
        <v>108</v>
      </c>
      <c r="O260" s="76">
        <v>7</v>
      </c>
      <c r="P260" s="121" t="s">
        <v>393</v>
      </c>
      <c r="Q260" s="119" t="s">
        <v>138</v>
      </c>
      <c r="R260" s="76" t="str">
        <f t="shared" ref="R260:R313" si="14">CONCATENATE(O260,P260,Q260)</f>
        <v>7V110mbb</v>
      </c>
      <c r="T260" s="112" t="s">
        <v>97</v>
      </c>
    </row>
    <row r="261" spans="1:23" ht="15">
      <c r="A261" s="76">
        <v>8</v>
      </c>
      <c r="B261" s="121" t="s">
        <v>567</v>
      </c>
      <c r="C261" s="119" t="s">
        <v>412</v>
      </c>
      <c r="D261" s="76" t="str">
        <f t="shared" si="12"/>
        <v>3000m v8</v>
      </c>
      <c r="E261" s="103">
        <v>7.5811342592592597E-3</v>
      </c>
      <c r="F261" s="112" t="s">
        <v>101</v>
      </c>
      <c r="H261" s="76">
        <v>8</v>
      </c>
      <c r="I261" s="121" t="s">
        <v>393</v>
      </c>
      <c r="K261" s="76" t="str">
        <f t="shared" si="13"/>
        <v xml:space="preserve"> V8</v>
      </c>
      <c r="M261" s="112" t="s">
        <v>97</v>
      </c>
      <c r="O261" s="76">
        <v>8</v>
      </c>
      <c r="P261" s="121" t="s">
        <v>393</v>
      </c>
      <c r="Q261" s="119" t="s">
        <v>138</v>
      </c>
      <c r="R261" s="76" t="str">
        <f t="shared" si="14"/>
        <v>8V110mbb</v>
      </c>
      <c r="T261" s="112" t="s">
        <v>101</v>
      </c>
    </row>
    <row r="262" spans="1:23" ht="15">
      <c r="A262" s="76">
        <v>9</v>
      </c>
      <c r="B262" s="121" t="s">
        <v>567</v>
      </c>
      <c r="C262" s="119" t="s">
        <v>412</v>
      </c>
      <c r="D262" s="76" t="str">
        <f t="shared" si="12"/>
        <v>3000m v9</v>
      </c>
      <c r="E262" s="103">
        <v>7.9862268518518503E-3</v>
      </c>
      <c r="F262" s="112" t="s">
        <v>103</v>
      </c>
      <c r="H262" s="76">
        <v>9</v>
      </c>
      <c r="I262" s="121" t="s">
        <v>393</v>
      </c>
      <c r="K262" s="76" t="str">
        <f t="shared" si="13"/>
        <v xml:space="preserve"> V9</v>
      </c>
      <c r="M262" s="112" t="s">
        <v>101</v>
      </c>
      <c r="O262" s="76">
        <v>9</v>
      </c>
      <c r="P262" s="121" t="s">
        <v>393</v>
      </c>
      <c r="Q262" s="119" t="s">
        <v>138</v>
      </c>
      <c r="R262" s="76" t="str">
        <f t="shared" si="14"/>
        <v>9V110mbb</v>
      </c>
      <c r="T262" s="112" t="s">
        <v>103</v>
      </c>
    </row>
    <row r="263" spans="1:23" ht="15">
      <c r="A263" s="76">
        <v>10</v>
      </c>
      <c r="B263" s="121" t="s">
        <v>567</v>
      </c>
      <c r="C263" s="119" t="s">
        <v>412</v>
      </c>
      <c r="D263" s="76" t="str">
        <f t="shared" si="12"/>
        <v>3000m v10</v>
      </c>
      <c r="E263" s="103"/>
      <c r="F263" s="102" t="s">
        <v>293</v>
      </c>
      <c r="H263" s="76">
        <v>10</v>
      </c>
      <c r="I263" s="121" t="s">
        <v>393</v>
      </c>
      <c r="K263" s="76" t="str">
        <f t="shared" si="13"/>
        <v xml:space="preserve"> V10</v>
      </c>
      <c r="M263" s="112" t="s">
        <v>103</v>
      </c>
      <c r="O263" s="76">
        <v>10</v>
      </c>
      <c r="P263" s="121" t="s">
        <v>393</v>
      </c>
      <c r="Q263" s="119" t="s">
        <v>138</v>
      </c>
      <c r="R263" s="76" t="str">
        <f t="shared" si="14"/>
        <v>10V110mbb</v>
      </c>
      <c r="T263" s="10"/>
    </row>
    <row r="264" spans="1:23" ht="15">
      <c r="A264" s="76">
        <v>1</v>
      </c>
      <c r="B264" s="121" t="s">
        <v>567</v>
      </c>
      <c r="C264" s="119" t="s">
        <v>413</v>
      </c>
      <c r="D264" s="76" t="str">
        <f t="shared" si="12"/>
        <v>60m bb v1</v>
      </c>
      <c r="E264" s="115">
        <v>7.5</v>
      </c>
      <c r="F264" s="112" t="s">
        <v>102</v>
      </c>
      <c r="H264" s="76">
        <v>1</v>
      </c>
      <c r="I264" s="121" t="s">
        <v>393</v>
      </c>
      <c r="K264" s="76" t="str">
        <f t="shared" si="13"/>
        <v xml:space="preserve"> V1</v>
      </c>
      <c r="M264" s="10"/>
      <c r="O264" s="76">
        <v>1</v>
      </c>
      <c r="P264" s="121" t="s">
        <v>393</v>
      </c>
      <c r="Q264" s="76" t="s">
        <v>134</v>
      </c>
      <c r="R264" s="76" t="str">
        <f t="shared" si="14"/>
        <v>1V400mbb</v>
      </c>
      <c r="T264" s="112" t="s">
        <v>102</v>
      </c>
    </row>
    <row r="265" spans="1:23" ht="15">
      <c r="A265" s="76">
        <v>2</v>
      </c>
      <c r="B265" s="121" t="s">
        <v>567</v>
      </c>
      <c r="C265" s="119" t="s">
        <v>413</v>
      </c>
      <c r="D265" s="76" t="str">
        <f t="shared" si="12"/>
        <v>60m bb v2</v>
      </c>
      <c r="E265" s="115">
        <v>7.76</v>
      </c>
      <c r="F265" s="112" t="s">
        <v>563</v>
      </c>
      <c r="H265" s="76">
        <v>2</v>
      </c>
      <c r="I265" s="121" t="s">
        <v>393</v>
      </c>
      <c r="K265" s="76" t="str">
        <f t="shared" si="13"/>
        <v xml:space="preserve"> V2</v>
      </c>
      <c r="M265" s="112" t="s">
        <v>102</v>
      </c>
      <c r="O265" s="76">
        <v>2</v>
      </c>
      <c r="P265" s="121" t="s">
        <v>393</v>
      </c>
      <c r="Q265" s="76" t="s">
        <v>134</v>
      </c>
      <c r="R265" s="76" t="str">
        <f t="shared" si="14"/>
        <v>2V400mbb</v>
      </c>
      <c r="S265" s="113">
        <v>9.8553240740740697E-4</v>
      </c>
      <c r="T265" s="112" t="s">
        <v>563</v>
      </c>
    </row>
    <row r="266" spans="1:23" ht="15">
      <c r="A266" s="76">
        <v>3</v>
      </c>
      <c r="B266" s="121" t="s">
        <v>567</v>
      </c>
      <c r="C266" s="119" t="s">
        <v>413</v>
      </c>
      <c r="D266" s="76" t="str">
        <f t="shared" si="12"/>
        <v>60m bb v3</v>
      </c>
      <c r="E266" s="115">
        <v>8.11</v>
      </c>
      <c r="F266" s="112" t="s">
        <v>104</v>
      </c>
      <c r="H266" s="76">
        <v>3</v>
      </c>
      <c r="I266" s="121" t="s">
        <v>393</v>
      </c>
      <c r="K266" s="76" t="str">
        <f t="shared" si="13"/>
        <v xml:space="preserve"> V3</v>
      </c>
      <c r="M266" s="112" t="s">
        <v>563</v>
      </c>
      <c r="O266" s="76">
        <v>3</v>
      </c>
      <c r="P266" s="121" t="s">
        <v>393</v>
      </c>
      <c r="Q266" s="76" t="s">
        <v>134</v>
      </c>
      <c r="R266" s="76" t="str">
        <f t="shared" si="14"/>
        <v>3V400mbb</v>
      </c>
      <c r="S266" s="113">
        <v>1.0584490740740699E-3</v>
      </c>
      <c r="T266" s="112" t="s">
        <v>104</v>
      </c>
    </row>
    <row r="267" spans="1:23" ht="15">
      <c r="A267" s="76">
        <v>4</v>
      </c>
      <c r="B267" s="121" t="s">
        <v>567</v>
      </c>
      <c r="C267" s="119" t="s">
        <v>413</v>
      </c>
      <c r="D267" s="76" t="str">
        <f t="shared" si="12"/>
        <v>60m bb v4</v>
      </c>
      <c r="E267" s="115">
        <v>8.4499999999999993</v>
      </c>
      <c r="F267" s="112" t="s">
        <v>105</v>
      </c>
      <c r="H267" s="76">
        <v>4</v>
      </c>
      <c r="I267" s="121" t="s">
        <v>393</v>
      </c>
      <c r="K267" s="76" t="str">
        <f t="shared" si="13"/>
        <v xml:space="preserve"> V4</v>
      </c>
      <c r="M267" s="112" t="s">
        <v>104</v>
      </c>
      <c r="O267" s="76">
        <v>4</v>
      </c>
      <c r="P267" s="121" t="s">
        <v>393</v>
      </c>
      <c r="Q267" s="76" t="s">
        <v>134</v>
      </c>
      <c r="R267" s="76" t="str">
        <f t="shared" si="14"/>
        <v>4V400mbb</v>
      </c>
      <c r="S267" s="113">
        <v>1.1244212962963E-3</v>
      </c>
      <c r="T267" s="112" t="s">
        <v>105</v>
      </c>
      <c r="U267" s="102">
        <v>0.84</v>
      </c>
      <c r="V267" s="76" t="s">
        <v>23</v>
      </c>
    </row>
    <row r="268" spans="1:23" ht="15">
      <c r="A268" s="76">
        <v>5</v>
      </c>
      <c r="B268" s="121" t="s">
        <v>567</v>
      </c>
      <c r="C268" s="119" t="s">
        <v>413</v>
      </c>
      <c r="D268" s="76" t="str">
        <f t="shared" si="12"/>
        <v>60m bb v5</v>
      </c>
      <c r="E268" s="115">
        <v>8.9499999999999993</v>
      </c>
      <c r="F268" s="112" t="s">
        <v>106</v>
      </c>
      <c r="H268" s="76">
        <v>5</v>
      </c>
      <c r="I268" s="121" t="s">
        <v>393</v>
      </c>
      <c r="K268" s="76" t="str">
        <f t="shared" si="13"/>
        <v xml:space="preserve"> V5</v>
      </c>
      <c r="M268" s="112" t="s">
        <v>105</v>
      </c>
      <c r="O268" s="76">
        <v>5</v>
      </c>
      <c r="P268" s="121" t="s">
        <v>393</v>
      </c>
      <c r="Q268" s="76" t="s">
        <v>134</v>
      </c>
      <c r="R268" s="76" t="str">
        <f t="shared" si="14"/>
        <v>5V400mbb</v>
      </c>
      <c r="S268" s="113">
        <v>1.1828703703703699E-3</v>
      </c>
      <c r="T268" s="112" t="s">
        <v>106</v>
      </c>
      <c r="V268" s="76" t="s">
        <v>29</v>
      </c>
    </row>
    <row r="269" spans="1:23" ht="15">
      <c r="A269" s="76">
        <v>6</v>
      </c>
      <c r="B269" s="121" t="s">
        <v>567</v>
      </c>
      <c r="C269" s="119" t="s">
        <v>413</v>
      </c>
      <c r="D269" s="76" t="str">
        <f t="shared" si="12"/>
        <v>60m bb v6</v>
      </c>
      <c r="E269" s="115">
        <v>9.4499999999999993</v>
      </c>
      <c r="F269" s="112" t="s">
        <v>108</v>
      </c>
      <c r="H269" s="76">
        <v>6</v>
      </c>
      <c r="I269" s="121" t="s">
        <v>393</v>
      </c>
      <c r="K269" s="76" t="str">
        <f t="shared" si="13"/>
        <v xml:space="preserve"> V6</v>
      </c>
      <c r="M269" s="112" t="s">
        <v>106</v>
      </c>
      <c r="O269" s="76">
        <v>6</v>
      </c>
      <c r="P269" s="121" t="s">
        <v>393</v>
      </c>
      <c r="Q269" s="76" t="s">
        <v>134</v>
      </c>
      <c r="R269" s="76" t="str">
        <f t="shared" si="14"/>
        <v>6V400mbb</v>
      </c>
      <c r="S269" s="113">
        <v>1.2980324074074101E-3</v>
      </c>
      <c r="T269" s="112" t="s">
        <v>108</v>
      </c>
    </row>
    <row r="270" spans="1:23" ht="15">
      <c r="A270" s="76">
        <v>7</v>
      </c>
      <c r="B270" s="121" t="s">
        <v>567</v>
      </c>
      <c r="C270" s="119" t="s">
        <v>413</v>
      </c>
      <c r="D270" s="76" t="str">
        <f t="shared" si="12"/>
        <v>60m bb v7</v>
      </c>
      <c r="E270" s="115">
        <v>10.050000000000001</v>
      </c>
      <c r="F270" s="112" t="s">
        <v>97</v>
      </c>
      <c r="H270" s="76">
        <v>7</v>
      </c>
      <c r="I270" s="121" t="s">
        <v>393</v>
      </c>
      <c r="K270" s="76" t="str">
        <f t="shared" si="13"/>
        <v xml:space="preserve"> V7</v>
      </c>
      <c r="M270" s="112" t="s">
        <v>108</v>
      </c>
      <c r="O270" s="76">
        <v>7</v>
      </c>
      <c r="P270" s="121" t="s">
        <v>393</v>
      </c>
      <c r="Q270" s="76" t="s">
        <v>134</v>
      </c>
      <c r="R270" s="76" t="str">
        <f t="shared" si="14"/>
        <v>7V400mbb</v>
      </c>
      <c r="S270" s="113">
        <v>1.33564814814815E-3</v>
      </c>
      <c r="T270" s="112" t="s">
        <v>97</v>
      </c>
    </row>
    <row r="271" spans="1:23" ht="15">
      <c r="A271" s="76">
        <v>8</v>
      </c>
      <c r="B271" s="121" t="s">
        <v>567</v>
      </c>
      <c r="C271" s="119" t="s">
        <v>413</v>
      </c>
      <c r="D271" s="76" t="str">
        <f t="shared" si="12"/>
        <v>60m bb v8</v>
      </c>
      <c r="E271" s="115">
        <v>10.65</v>
      </c>
      <c r="F271" s="112" t="s">
        <v>101</v>
      </c>
      <c r="H271" s="76">
        <v>8</v>
      </c>
      <c r="I271" s="121" t="s">
        <v>393</v>
      </c>
      <c r="K271" s="76" t="str">
        <f t="shared" si="13"/>
        <v xml:space="preserve"> V8</v>
      </c>
      <c r="M271" s="112" t="s">
        <v>97</v>
      </c>
      <c r="O271" s="76">
        <v>8</v>
      </c>
      <c r="P271" s="121" t="s">
        <v>393</v>
      </c>
      <c r="Q271" s="76" t="s">
        <v>134</v>
      </c>
      <c r="R271" s="76" t="str">
        <f t="shared" si="14"/>
        <v>8V400mbb</v>
      </c>
      <c r="S271" s="113">
        <v>1.38773148148148E-3</v>
      </c>
      <c r="T271" s="112" t="s">
        <v>101</v>
      </c>
    </row>
    <row r="272" spans="1:23" ht="15">
      <c r="A272" s="76">
        <v>9</v>
      </c>
      <c r="B272" s="121" t="s">
        <v>567</v>
      </c>
      <c r="C272" s="119" t="s">
        <v>413</v>
      </c>
      <c r="D272" s="76" t="str">
        <f t="shared" si="12"/>
        <v>60m bb v9</v>
      </c>
      <c r="E272" s="115">
        <v>11.25</v>
      </c>
      <c r="F272" s="112" t="s">
        <v>103</v>
      </c>
      <c r="H272" s="76">
        <v>9</v>
      </c>
      <c r="I272" s="121" t="s">
        <v>393</v>
      </c>
      <c r="K272" s="76" t="str">
        <f t="shared" si="13"/>
        <v xml:space="preserve"> V9</v>
      </c>
      <c r="M272" s="112" t="s">
        <v>101</v>
      </c>
      <c r="O272" s="76">
        <v>9</v>
      </c>
      <c r="P272" s="121" t="s">
        <v>393</v>
      </c>
      <c r="Q272" s="76" t="s">
        <v>134</v>
      </c>
      <c r="R272" s="76" t="str">
        <f t="shared" si="14"/>
        <v>9V400mbb</v>
      </c>
      <c r="S272" s="113">
        <v>1.4172453703703699E-3</v>
      </c>
      <c r="T272" s="112" t="s">
        <v>103</v>
      </c>
      <c r="U272" s="102">
        <v>0.76</v>
      </c>
      <c r="V272" s="76" t="s">
        <v>97</v>
      </c>
      <c r="W272" s="76" t="s">
        <v>4</v>
      </c>
    </row>
    <row r="273" spans="1:21" ht="15">
      <c r="A273" s="76">
        <v>10</v>
      </c>
      <c r="B273" s="121" t="s">
        <v>567</v>
      </c>
      <c r="C273" s="119" t="s">
        <v>413</v>
      </c>
      <c r="D273" s="76" t="str">
        <f t="shared" si="12"/>
        <v>60m bb v10</v>
      </c>
      <c r="E273" s="115">
        <v>11.85</v>
      </c>
      <c r="F273" s="102" t="s">
        <v>293</v>
      </c>
      <c r="H273" s="76">
        <v>10</v>
      </c>
      <c r="I273" s="121" t="s">
        <v>393</v>
      </c>
      <c r="K273" s="76" t="str">
        <f t="shared" si="13"/>
        <v xml:space="preserve"> V10</v>
      </c>
      <c r="M273" s="112" t="s">
        <v>103</v>
      </c>
      <c r="O273" s="76">
        <v>10</v>
      </c>
      <c r="P273" s="121" t="s">
        <v>393</v>
      </c>
      <c r="Q273" s="76" t="s">
        <v>134</v>
      </c>
      <c r="R273" s="76" t="str">
        <f t="shared" si="14"/>
        <v>10V400mbb</v>
      </c>
      <c r="S273" s="113">
        <v>1.56423611111111E-3</v>
      </c>
      <c r="T273" s="10"/>
    </row>
    <row r="274" spans="1:21" ht="15">
      <c r="A274" s="76">
        <v>1</v>
      </c>
      <c r="B274" s="121" t="s">
        <v>567</v>
      </c>
      <c r="C274" s="119" t="s">
        <v>432</v>
      </c>
      <c r="D274" s="76" t="str">
        <f t="shared" si="12"/>
        <v>60m bb.914 v1</v>
      </c>
      <c r="E274" s="115"/>
      <c r="F274" s="112" t="s">
        <v>102</v>
      </c>
      <c r="H274" s="76">
        <v>1</v>
      </c>
      <c r="I274" s="121" t="s">
        <v>390</v>
      </c>
      <c r="K274" s="76" t="str">
        <f t="shared" si="13"/>
        <v xml:space="preserve"> M1</v>
      </c>
      <c r="M274" s="102" t="s">
        <v>293</v>
      </c>
      <c r="O274" s="76">
        <v>1</v>
      </c>
      <c r="P274" s="121" t="s">
        <v>390</v>
      </c>
      <c r="Q274" s="76" t="s">
        <v>137</v>
      </c>
      <c r="R274" s="76" t="str">
        <f t="shared" si="14"/>
        <v>1M4x100m</v>
      </c>
      <c r="S274" s="113"/>
      <c r="T274" s="112" t="s">
        <v>102</v>
      </c>
    </row>
    <row r="275" spans="1:21" ht="15">
      <c r="A275" s="76">
        <v>2</v>
      </c>
      <c r="B275" s="121" t="s">
        <v>567</v>
      </c>
      <c r="C275" s="119" t="s">
        <v>432</v>
      </c>
      <c r="D275" s="76" t="str">
        <f t="shared" si="12"/>
        <v>60m bb.914 v2</v>
      </c>
      <c r="E275" s="115"/>
      <c r="F275" s="112" t="s">
        <v>563</v>
      </c>
      <c r="H275" s="76">
        <v>2</v>
      </c>
      <c r="I275" s="121" t="s">
        <v>390</v>
      </c>
      <c r="K275" s="76" t="str">
        <f t="shared" si="13"/>
        <v xml:space="preserve"> M2</v>
      </c>
      <c r="M275" s="112" t="s">
        <v>102</v>
      </c>
      <c r="O275" s="76">
        <v>2</v>
      </c>
      <c r="P275" s="121" t="s">
        <v>390</v>
      </c>
      <c r="Q275" s="76" t="s">
        <v>137</v>
      </c>
      <c r="R275" s="76" t="str">
        <f t="shared" si="14"/>
        <v>2M4x100m</v>
      </c>
      <c r="S275" s="113">
        <v>9.8553240740740697E-4</v>
      </c>
      <c r="T275" s="112" t="s">
        <v>563</v>
      </c>
    </row>
    <row r="276" spans="1:21" ht="15">
      <c r="A276" s="76">
        <v>3</v>
      </c>
      <c r="B276" s="121" t="s">
        <v>567</v>
      </c>
      <c r="C276" s="119" t="s">
        <v>432</v>
      </c>
      <c r="D276" s="76" t="str">
        <f t="shared" si="12"/>
        <v>60m bb.914 v3</v>
      </c>
      <c r="E276" s="115">
        <v>8.0500000000000007</v>
      </c>
      <c r="F276" s="112" t="s">
        <v>104</v>
      </c>
      <c r="H276" s="76">
        <v>3</v>
      </c>
      <c r="I276" s="121" t="s">
        <v>390</v>
      </c>
      <c r="K276" s="76" t="str">
        <f t="shared" si="13"/>
        <v xml:space="preserve"> M3</v>
      </c>
      <c r="M276" s="112" t="s">
        <v>563</v>
      </c>
      <c r="O276" s="76">
        <v>3</v>
      </c>
      <c r="P276" s="121" t="s">
        <v>390</v>
      </c>
      <c r="Q276" s="76" t="s">
        <v>137</v>
      </c>
      <c r="R276" s="76" t="str">
        <f t="shared" si="14"/>
        <v>3M4x100m</v>
      </c>
      <c r="S276" s="113">
        <v>1.0584490740740699E-3</v>
      </c>
      <c r="T276" s="112" t="s">
        <v>104</v>
      </c>
      <c r="U276" s="11" t="s">
        <v>34</v>
      </c>
    </row>
    <row r="277" spans="1:21" ht="15">
      <c r="A277" s="76">
        <v>4</v>
      </c>
      <c r="B277" s="121" t="s">
        <v>567</v>
      </c>
      <c r="C277" s="119" t="s">
        <v>432</v>
      </c>
      <c r="D277" s="76" t="str">
        <f t="shared" si="12"/>
        <v>60m bb.914 v4</v>
      </c>
      <c r="E277" s="115">
        <v>8.25</v>
      </c>
      <c r="F277" s="112" t="s">
        <v>105</v>
      </c>
      <c r="H277" s="76">
        <v>4</v>
      </c>
      <c r="I277" s="121" t="s">
        <v>390</v>
      </c>
      <c r="K277" s="76" t="str">
        <f t="shared" si="13"/>
        <v xml:space="preserve"> M4</v>
      </c>
      <c r="M277" s="112" t="s">
        <v>104</v>
      </c>
      <c r="O277" s="76">
        <v>4</v>
      </c>
      <c r="P277" s="121" t="s">
        <v>390</v>
      </c>
      <c r="Q277" s="76" t="s">
        <v>137</v>
      </c>
      <c r="R277" s="76" t="str">
        <f t="shared" si="14"/>
        <v>4M4x100m</v>
      </c>
      <c r="S277" s="113">
        <v>1.1244212962963E-3</v>
      </c>
      <c r="T277" s="112" t="s">
        <v>105</v>
      </c>
    </row>
    <row r="278" spans="1:21" ht="15">
      <c r="A278" s="76">
        <v>5</v>
      </c>
      <c r="B278" s="121" t="s">
        <v>567</v>
      </c>
      <c r="C278" s="119" t="s">
        <v>432</v>
      </c>
      <c r="D278" s="76" t="str">
        <f t="shared" si="12"/>
        <v>60m bb.914 v5</v>
      </c>
      <c r="E278" s="115">
        <v>8.5500000000000007</v>
      </c>
      <c r="F278" s="112" t="s">
        <v>106</v>
      </c>
      <c r="H278" s="76">
        <v>5</v>
      </c>
      <c r="I278" s="121" t="s">
        <v>390</v>
      </c>
      <c r="K278" s="76" t="str">
        <f t="shared" si="13"/>
        <v xml:space="preserve"> M5</v>
      </c>
      <c r="M278" s="112" t="s">
        <v>105</v>
      </c>
      <c r="O278" s="76">
        <v>5</v>
      </c>
      <c r="P278" s="121" t="s">
        <v>390</v>
      </c>
      <c r="Q278" s="76" t="s">
        <v>137</v>
      </c>
      <c r="R278" s="76" t="str">
        <f t="shared" si="14"/>
        <v>5M4x100m</v>
      </c>
      <c r="S278" s="113">
        <v>1.1828703703703699E-3</v>
      </c>
      <c r="T278" s="112" t="s">
        <v>106</v>
      </c>
    </row>
    <row r="279" spans="1:21" ht="15">
      <c r="A279" s="76">
        <v>6</v>
      </c>
      <c r="B279" s="121" t="s">
        <v>567</v>
      </c>
      <c r="C279" s="119" t="s">
        <v>432</v>
      </c>
      <c r="D279" s="76" t="str">
        <f t="shared" si="12"/>
        <v>60m bb.914 v6</v>
      </c>
      <c r="E279" s="115">
        <v>8.9499999999999993</v>
      </c>
      <c r="F279" s="112" t="s">
        <v>108</v>
      </c>
      <c r="H279" s="76">
        <v>6</v>
      </c>
      <c r="I279" s="121" t="s">
        <v>390</v>
      </c>
      <c r="K279" s="76" t="str">
        <f t="shared" si="13"/>
        <v xml:space="preserve"> M6</v>
      </c>
      <c r="M279" s="112" t="s">
        <v>106</v>
      </c>
      <c r="O279" s="76">
        <v>6</v>
      </c>
      <c r="P279" s="121" t="s">
        <v>390</v>
      </c>
      <c r="Q279" s="76" t="s">
        <v>137</v>
      </c>
      <c r="R279" s="76" t="str">
        <f t="shared" si="14"/>
        <v>6M4x100m</v>
      </c>
      <c r="S279" s="113">
        <v>1.2980324074074101E-3</v>
      </c>
      <c r="T279" s="112" t="s">
        <v>108</v>
      </c>
    </row>
    <row r="280" spans="1:21" ht="15">
      <c r="A280" s="76">
        <v>7</v>
      </c>
      <c r="B280" s="121" t="s">
        <v>567</v>
      </c>
      <c r="C280" s="119" t="s">
        <v>432</v>
      </c>
      <c r="D280" s="76" t="str">
        <f t="shared" si="12"/>
        <v>60m bb.914 v7</v>
      </c>
      <c r="E280" s="115">
        <v>9.75</v>
      </c>
      <c r="F280" s="112" t="s">
        <v>97</v>
      </c>
      <c r="H280" s="76">
        <v>7</v>
      </c>
      <c r="I280" s="121" t="s">
        <v>390</v>
      </c>
      <c r="K280" s="76" t="str">
        <f t="shared" si="13"/>
        <v xml:space="preserve"> M7</v>
      </c>
      <c r="M280" s="112" t="s">
        <v>108</v>
      </c>
      <c r="O280" s="76">
        <v>7</v>
      </c>
      <c r="P280" s="121" t="s">
        <v>390</v>
      </c>
      <c r="Q280" s="76" t="s">
        <v>137</v>
      </c>
      <c r="R280" s="76" t="str">
        <f t="shared" si="14"/>
        <v>7M4x100m</v>
      </c>
      <c r="S280" s="113">
        <v>1.33564814814815E-3</v>
      </c>
      <c r="T280" s="112" t="s">
        <v>97</v>
      </c>
    </row>
    <row r="281" spans="1:21" ht="15">
      <c r="A281" s="76">
        <v>8</v>
      </c>
      <c r="B281" s="121" t="s">
        <v>567</v>
      </c>
      <c r="C281" s="119" t="s">
        <v>432</v>
      </c>
      <c r="D281" s="76" t="str">
        <f t="shared" si="12"/>
        <v>60m bb.914 v8</v>
      </c>
      <c r="E281" s="115">
        <v>10.45</v>
      </c>
      <c r="F281" s="112" t="s">
        <v>101</v>
      </c>
      <c r="H281" s="76">
        <v>8</v>
      </c>
      <c r="I281" s="121" t="s">
        <v>390</v>
      </c>
      <c r="K281" s="76" t="str">
        <f t="shared" si="13"/>
        <v xml:space="preserve"> M8</v>
      </c>
      <c r="M281" s="112" t="s">
        <v>97</v>
      </c>
      <c r="O281" s="76">
        <v>8</v>
      </c>
      <c r="P281" s="121" t="s">
        <v>390</v>
      </c>
      <c r="Q281" s="76" t="s">
        <v>137</v>
      </c>
      <c r="R281" s="76" t="str">
        <f t="shared" si="14"/>
        <v>8M4x100m</v>
      </c>
      <c r="S281" s="113">
        <v>1.38773148148148E-3</v>
      </c>
      <c r="T281" s="112" t="s">
        <v>101</v>
      </c>
    </row>
    <row r="282" spans="1:21" ht="15">
      <c r="A282" s="76">
        <v>9</v>
      </c>
      <c r="B282" s="121" t="s">
        <v>567</v>
      </c>
      <c r="C282" s="119" t="s">
        <v>432</v>
      </c>
      <c r="D282" s="76" t="str">
        <f t="shared" si="12"/>
        <v>60m bb.914 v9</v>
      </c>
      <c r="E282" s="115">
        <v>11.25</v>
      </c>
      <c r="F282" s="112" t="s">
        <v>103</v>
      </c>
      <c r="H282" s="76">
        <v>9</v>
      </c>
      <c r="I282" s="121" t="s">
        <v>390</v>
      </c>
      <c r="K282" s="76" t="str">
        <f t="shared" si="13"/>
        <v xml:space="preserve"> M9</v>
      </c>
      <c r="M282" s="112" t="s">
        <v>101</v>
      </c>
      <c r="O282" s="76">
        <v>9</v>
      </c>
      <c r="P282" s="121" t="s">
        <v>390</v>
      </c>
      <c r="Q282" s="76" t="s">
        <v>137</v>
      </c>
      <c r="R282" s="76" t="str">
        <f t="shared" si="14"/>
        <v>9M4x100m</v>
      </c>
      <c r="S282" s="113">
        <v>1.4172453703703699E-3</v>
      </c>
      <c r="T282" s="112" t="s">
        <v>103</v>
      </c>
    </row>
    <row r="283" spans="1:21" ht="15">
      <c r="A283" s="76">
        <v>10</v>
      </c>
      <c r="B283" s="121" t="s">
        <v>567</v>
      </c>
      <c r="C283" s="119" t="s">
        <v>432</v>
      </c>
      <c r="D283" s="76" t="str">
        <f t="shared" si="12"/>
        <v>60m bb.914 v10</v>
      </c>
      <c r="E283" s="115">
        <v>12.05</v>
      </c>
      <c r="F283" s="102" t="s">
        <v>293</v>
      </c>
      <c r="H283" s="76">
        <v>10</v>
      </c>
      <c r="I283" s="121" t="s">
        <v>390</v>
      </c>
      <c r="K283" s="76" t="str">
        <f t="shared" si="13"/>
        <v xml:space="preserve"> M10</v>
      </c>
      <c r="M283" s="112" t="s">
        <v>103</v>
      </c>
      <c r="O283" s="76">
        <v>10</v>
      </c>
      <c r="P283" s="121" t="s">
        <v>390</v>
      </c>
      <c r="Q283" s="76" t="s">
        <v>137</v>
      </c>
      <c r="R283" s="76" t="str">
        <f t="shared" si="14"/>
        <v>10M4x100m</v>
      </c>
      <c r="S283" s="113">
        <v>1.56423611111111E-3</v>
      </c>
      <c r="T283" s="10"/>
    </row>
    <row r="284" spans="1:21" ht="15">
      <c r="A284" s="76">
        <v>1</v>
      </c>
      <c r="B284" s="121" t="s">
        <v>567</v>
      </c>
      <c r="C284" s="119" t="s">
        <v>239</v>
      </c>
      <c r="D284" s="76" t="str">
        <f t="shared" si="12"/>
        <v>60m bb.84 v1</v>
      </c>
      <c r="E284" s="115"/>
      <c r="F284" s="112" t="s">
        <v>102</v>
      </c>
      <c r="M284" s="102" t="s">
        <v>293</v>
      </c>
      <c r="O284" s="76">
        <v>1</v>
      </c>
      <c r="P284" s="121" t="s">
        <v>393</v>
      </c>
      <c r="Q284" s="76" t="s">
        <v>137</v>
      </c>
      <c r="R284" s="76" t="str">
        <f t="shared" si="14"/>
        <v>1V4x100m</v>
      </c>
      <c r="T284" s="112" t="s">
        <v>102</v>
      </c>
    </row>
    <row r="285" spans="1:21" ht="15">
      <c r="A285" s="76">
        <v>2</v>
      </c>
      <c r="B285" s="121" t="s">
        <v>567</v>
      </c>
      <c r="C285" s="119" t="s">
        <v>239</v>
      </c>
      <c r="D285" s="76" t="str">
        <f t="shared" si="12"/>
        <v>60m bb.84 v2</v>
      </c>
      <c r="E285" s="115"/>
      <c r="F285" s="112" t="s">
        <v>563</v>
      </c>
      <c r="M285" s="112" t="s">
        <v>103</v>
      </c>
      <c r="O285" s="76">
        <v>2</v>
      </c>
      <c r="P285" s="121" t="s">
        <v>393</v>
      </c>
      <c r="Q285" s="76" t="s">
        <v>137</v>
      </c>
      <c r="R285" s="76" t="str">
        <f t="shared" si="14"/>
        <v>2V4x100m</v>
      </c>
      <c r="T285" s="112" t="s">
        <v>563</v>
      </c>
    </row>
    <row r="286" spans="1:21" ht="15">
      <c r="A286" s="76">
        <v>3</v>
      </c>
      <c r="B286" s="121" t="s">
        <v>567</v>
      </c>
      <c r="C286" s="119" t="s">
        <v>239</v>
      </c>
      <c r="D286" s="76" t="str">
        <f t="shared" si="12"/>
        <v>60m bb.84 v3</v>
      </c>
      <c r="E286" s="115"/>
      <c r="F286" s="112" t="s">
        <v>104</v>
      </c>
      <c r="M286" s="112" t="s">
        <v>101</v>
      </c>
      <c r="O286" s="76">
        <v>3</v>
      </c>
      <c r="P286" s="121" t="s">
        <v>393</v>
      </c>
      <c r="Q286" s="76" t="s">
        <v>137</v>
      </c>
      <c r="R286" s="76" t="str">
        <f t="shared" si="14"/>
        <v>3V4x100m</v>
      </c>
      <c r="T286" s="112" t="s">
        <v>104</v>
      </c>
      <c r="U286" s="11" t="s">
        <v>160</v>
      </c>
    </row>
    <row r="287" spans="1:21" ht="15">
      <c r="A287" s="76">
        <v>4</v>
      </c>
      <c r="B287" s="121" t="s">
        <v>567</v>
      </c>
      <c r="C287" s="119" t="s">
        <v>239</v>
      </c>
      <c r="D287" s="76" t="str">
        <f t="shared" si="12"/>
        <v>60m bb.84 v4</v>
      </c>
      <c r="E287" s="115">
        <v>8.3000000000000007</v>
      </c>
      <c r="F287" s="112" t="s">
        <v>105</v>
      </c>
      <c r="M287" s="112" t="s">
        <v>97</v>
      </c>
      <c r="O287" s="76">
        <v>4</v>
      </c>
      <c r="P287" s="121" t="s">
        <v>393</v>
      </c>
      <c r="Q287" s="76" t="s">
        <v>137</v>
      </c>
      <c r="R287" s="76" t="str">
        <f t="shared" si="14"/>
        <v>4V4x100m</v>
      </c>
      <c r="T287" s="112" t="s">
        <v>105</v>
      </c>
    </row>
    <row r="288" spans="1:21" ht="15">
      <c r="A288" s="76">
        <v>5</v>
      </c>
      <c r="B288" s="121" t="s">
        <v>567</v>
      </c>
      <c r="C288" s="119" t="s">
        <v>239</v>
      </c>
      <c r="D288" s="76" t="str">
        <f t="shared" si="12"/>
        <v>60m bb.84 v5</v>
      </c>
      <c r="E288" s="115">
        <v>8.65</v>
      </c>
      <c r="F288" s="112" t="s">
        <v>106</v>
      </c>
      <c r="M288" s="112" t="s">
        <v>108</v>
      </c>
      <c r="O288" s="76">
        <v>5</v>
      </c>
      <c r="P288" s="121" t="s">
        <v>393</v>
      </c>
      <c r="Q288" s="76" t="s">
        <v>137</v>
      </c>
      <c r="R288" s="76" t="str">
        <f t="shared" si="14"/>
        <v>5V4x100m</v>
      </c>
      <c r="T288" s="112" t="s">
        <v>106</v>
      </c>
    </row>
    <row r="289" spans="1:20" ht="15">
      <c r="A289" s="76">
        <v>6</v>
      </c>
      <c r="B289" s="121" t="s">
        <v>567</v>
      </c>
      <c r="C289" s="119" t="s">
        <v>239</v>
      </c>
      <c r="D289" s="76" t="str">
        <f t="shared" si="12"/>
        <v>60m bb.84 v6</v>
      </c>
      <c r="E289" s="115">
        <v>9.0500000000000007</v>
      </c>
      <c r="F289" s="112" t="s">
        <v>108</v>
      </c>
      <c r="M289" s="112" t="s">
        <v>106</v>
      </c>
      <c r="O289" s="76">
        <v>6</v>
      </c>
      <c r="P289" s="121" t="s">
        <v>393</v>
      </c>
      <c r="Q289" s="76" t="s">
        <v>137</v>
      </c>
      <c r="R289" s="76" t="str">
        <f t="shared" si="14"/>
        <v>6V4x100m</v>
      </c>
      <c r="T289" s="112" t="s">
        <v>108</v>
      </c>
    </row>
    <row r="290" spans="1:20" ht="15">
      <c r="A290" s="76">
        <v>7</v>
      </c>
      <c r="B290" s="121" t="s">
        <v>567</v>
      </c>
      <c r="C290" s="119" t="s">
        <v>239</v>
      </c>
      <c r="D290" s="76" t="str">
        <f t="shared" si="12"/>
        <v>60m bb.84 v7</v>
      </c>
      <c r="E290" s="115">
        <v>9.65</v>
      </c>
      <c r="F290" s="112" t="s">
        <v>97</v>
      </c>
      <c r="M290" s="112" t="s">
        <v>105</v>
      </c>
      <c r="O290" s="76">
        <v>7</v>
      </c>
      <c r="P290" s="121" t="s">
        <v>393</v>
      </c>
      <c r="Q290" s="76" t="s">
        <v>137</v>
      </c>
      <c r="R290" s="76" t="str">
        <f t="shared" si="14"/>
        <v>7V4x100m</v>
      </c>
      <c r="T290" s="112" t="s">
        <v>97</v>
      </c>
    </row>
    <row r="291" spans="1:20" ht="15">
      <c r="A291" s="76">
        <v>8</v>
      </c>
      <c r="B291" s="121" t="s">
        <v>567</v>
      </c>
      <c r="C291" s="119" t="s">
        <v>239</v>
      </c>
      <c r="D291" s="76" t="str">
        <f t="shared" si="12"/>
        <v>60m bb.84 v8</v>
      </c>
      <c r="E291" s="115">
        <v>10.45</v>
      </c>
      <c r="F291" s="112" t="s">
        <v>101</v>
      </c>
      <c r="M291" s="112" t="s">
        <v>104</v>
      </c>
      <c r="O291" s="76">
        <v>8</v>
      </c>
      <c r="P291" s="121" t="s">
        <v>393</v>
      </c>
      <c r="Q291" s="76" t="s">
        <v>137</v>
      </c>
      <c r="R291" s="76" t="str">
        <f t="shared" si="14"/>
        <v>8V4x100m</v>
      </c>
      <c r="T291" s="112" t="s">
        <v>101</v>
      </c>
    </row>
    <row r="292" spans="1:20" ht="15">
      <c r="A292" s="76">
        <v>9</v>
      </c>
      <c r="B292" s="121" t="s">
        <v>567</v>
      </c>
      <c r="C292" s="119" t="s">
        <v>239</v>
      </c>
      <c r="D292" s="76" t="str">
        <f t="shared" si="12"/>
        <v>60m bb.84 v9</v>
      </c>
      <c r="E292" s="115">
        <v>11.25</v>
      </c>
      <c r="F292" s="112" t="s">
        <v>103</v>
      </c>
      <c r="M292" s="112" t="s">
        <v>563</v>
      </c>
      <c r="O292" s="76">
        <v>9</v>
      </c>
      <c r="P292" s="121" t="s">
        <v>393</v>
      </c>
      <c r="Q292" s="76" t="s">
        <v>137</v>
      </c>
      <c r="R292" s="76" t="str">
        <f t="shared" si="14"/>
        <v>9V4x100m</v>
      </c>
      <c r="T292" s="112" t="s">
        <v>103</v>
      </c>
    </row>
    <row r="293" spans="1:20" ht="15">
      <c r="A293" s="76">
        <v>10</v>
      </c>
      <c r="B293" s="121" t="s">
        <v>567</v>
      </c>
      <c r="C293" s="119" t="s">
        <v>239</v>
      </c>
      <c r="D293" s="76" t="str">
        <f t="shared" si="12"/>
        <v>60m bb.84 v10</v>
      </c>
      <c r="E293" s="115">
        <v>12.25</v>
      </c>
      <c r="F293" s="102" t="s">
        <v>293</v>
      </c>
      <c r="M293" s="112" t="s">
        <v>102</v>
      </c>
      <c r="O293" s="76">
        <v>10</v>
      </c>
      <c r="P293" s="121" t="s">
        <v>393</v>
      </c>
      <c r="Q293" s="76" t="s">
        <v>137</v>
      </c>
      <c r="R293" s="76" t="str">
        <f t="shared" si="14"/>
        <v>10V4x100m</v>
      </c>
      <c r="T293" s="10"/>
    </row>
    <row r="294" spans="1:20" ht="15">
      <c r="A294" s="76">
        <v>1</v>
      </c>
      <c r="B294" s="121" t="s">
        <v>567</v>
      </c>
      <c r="C294" s="76" t="s">
        <v>145</v>
      </c>
      <c r="D294" s="76" t="str">
        <f t="shared" si="12"/>
        <v>4x200m v1</v>
      </c>
      <c r="F294" s="112" t="s">
        <v>102</v>
      </c>
      <c r="M294" s="102" t="s">
        <v>293</v>
      </c>
      <c r="O294" s="76">
        <v>1</v>
      </c>
      <c r="P294" s="121" t="s">
        <v>390</v>
      </c>
      <c r="Q294" s="76" t="s">
        <v>133</v>
      </c>
      <c r="R294" s="76" t="str">
        <f t="shared" si="14"/>
        <v>1M4x400m</v>
      </c>
      <c r="T294" s="112" t="s">
        <v>102</v>
      </c>
    </row>
    <row r="295" spans="1:20" ht="15">
      <c r="A295" s="76">
        <v>2</v>
      </c>
      <c r="B295" s="121" t="s">
        <v>567</v>
      </c>
      <c r="C295" s="76" t="s">
        <v>145</v>
      </c>
      <c r="D295" s="76" t="str">
        <f t="shared" si="12"/>
        <v>4x200m v2</v>
      </c>
      <c r="E295" s="113"/>
      <c r="F295" s="112" t="s">
        <v>563</v>
      </c>
      <c r="M295" s="112" t="s">
        <v>103</v>
      </c>
      <c r="O295" s="76">
        <v>2</v>
      </c>
      <c r="P295" s="121" t="s">
        <v>390</v>
      </c>
      <c r="Q295" s="76" t="s">
        <v>133</v>
      </c>
      <c r="R295" s="76" t="str">
        <f t="shared" si="14"/>
        <v>2M4x400m</v>
      </c>
      <c r="T295" s="112" t="s">
        <v>563</v>
      </c>
    </row>
    <row r="296" spans="1:20" ht="15">
      <c r="A296" s="76">
        <v>3</v>
      </c>
      <c r="B296" s="121" t="s">
        <v>567</v>
      </c>
      <c r="C296" s="76" t="s">
        <v>145</v>
      </c>
      <c r="D296" s="76" t="str">
        <f t="shared" si="12"/>
        <v>4x200m v3</v>
      </c>
      <c r="E296" s="113">
        <v>9.8553240740740697E-4</v>
      </c>
      <c r="F296" s="112" t="s">
        <v>104</v>
      </c>
      <c r="M296" s="112" t="s">
        <v>101</v>
      </c>
      <c r="O296" s="76">
        <v>3</v>
      </c>
      <c r="P296" s="121" t="s">
        <v>390</v>
      </c>
      <c r="Q296" s="76" t="s">
        <v>133</v>
      </c>
      <c r="R296" s="76" t="str">
        <f t="shared" si="14"/>
        <v>3M4x400m</v>
      </c>
      <c r="T296" s="112" t="s">
        <v>104</v>
      </c>
    </row>
    <row r="297" spans="1:20" ht="15">
      <c r="A297" s="76">
        <v>4</v>
      </c>
      <c r="B297" s="121" t="s">
        <v>567</v>
      </c>
      <c r="C297" s="76" t="s">
        <v>145</v>
      </c>
      <c r="D297" s="76" t="str">
        <f t="shared" si="12"/>
        <v>4x200m v4</v>
      </c>
      <c r="E297" s="113">
        <v>1.0417824074074101E-3</v>
      </c>
      <c r="F297" s="112" t="s">
        <v>105</v>
      </c>
      <c r="M297" s="112" t="s">
        <v>97</v>
      </c>
      <c r="O297" s="76">
        <v>4</v>
      </c>
      <c r="P297" s="121" t="s">
        <v>390</v>
      </c>
      <c r="Q297" s="76" t="s">
        <v>133</v>
      </c>
      <c r="R297" s="76" t="str">
        <f t="shared" si="14"/>
        <v>4M4x400m</v>
      </c>
      <c r="T297" s="112" t="s">
        <v>105</v>
      </c>
    </row>
    <row r="298" spans="1:20" ht="15">
      <c r="A298" s="76">
        <v>5</v>
      </c>
      <c r="B298" s="121" t="s">
        <v>567</v>
      </c>
      <c r="C298" s="76" t="s">
        <v>145</v>
      </c>
      <c r="D298" s="76" t="str">
        <f t="shared" si="12"/>
        <v>4x200m v5</v>
      </c>
      <c r="E298" s="113"/>
      <c r="F298" s="112" t="s">
        <v>106</v>
      </c>
      <c r="M298" s="112" t="s">
        <v>108</v>
      </c>
      <c r="O298" s="76">
        <v>5</v>
      </c>
      <c r="P298" s="121" t="s">
        <v>390</v>
      </c>
      <c r="Q298" s="76" t="s">
        <v>133</v>
      </c>
      <c r="R298" s="76" t="str">
        <f t="shared" si="14"/>
        <v>5M4x400m</v>
      </c>
      <c r="T298" s="112" t="s">
        <v>106</v>
      </c>
    </row>
    <row r="299" spans="1:20" ht="15">
      <c r="A299" s="76">
        <v>6</v>
      </c>
      <c r="B299" s="121" t="s">
        <v>567</v>
      </c>
      <c r="C299" s="76" t="s">
        <v>145</v>
      </c>
      <c r="D299" s="76" t="str">
        <f t="shared" si="12"/>
        <v>4x200m v6</v>
      </c>
      <c r="E299" s="113">
        <v>1.134375E-3</v>
      </c>
      <c r="F299" s="112" t="s">
        <v>108</v>
      </c>
      <c r="M299" s="112" t="s">
        <v>106</v>
      </c>
      <c r="O299" s="76">
        <v>6</v>
      </c>
      <c r="P299" s="121" t="s">
        <v>390</v>
      </c>
      <c r="Q299" s="76" t="s">
        <v>133</v>
      </c>
      <c r="R299" s="76" t="str">
        <f t="shared" si="14"/>
        <v>6M4x400m</v>
      </c>
      <c r="T299" s="112" t="s">
        <v>108</v>
      </c>
    </row>
    <row r="300" spans="1:20" ht="15">
      <c r="A300" s="76">
        <v>7</v>
      </c>
      <c r="B300" s="121" t="s">
        <v>567</v>
      </c>
      <c r="C300" s="76" t="s">
        <v>145</v>
      </c>
      <c r="D300" s="76" t="str">
        <f t="shared" si="12"/>
        <v>4x200m v7</v>
      </c>
      <c r="E300" s="113">
        <v>1.2153935185185199E-3</v>
      </c>
      <c r="F300" s="112" t="s">
        <v>97</v>
      </c>
      <c r="M300" s="112" t="s">
        <v>105</v>
      </c>
      <c r="O300" s="76">
        <v>7</v>
      </c>
      <c r="P300" s="121" t="s">
        <v>390</v>
      </c>
      <c r="Q300" s="76" t="s">
        <v>133</v>
      </c>
      <c r="R300" s="76" t="str">
        <f t="shared" si="14"/>
        <v>7M4x400m</v>
      </c>
      <c r="T300" s="112" t="s">
        <v>97</v>
      </c>
    </row>
    <row r="301" spans="1:20" ht="15">
      <c r="A301" s="76">
        <v>8</v>
      </c>
      <c r="B301" s="121" t="s">
        <v>567</v>
      </c>
      <c r="C301" s="76" t="s">
        <v>145</v>
      </c>
      <c r="D301" s="76" t="str">
        <f t="shared" si="12"/>
        <v>4x200m v8</v>
      </c>
      <c r="E301" s="113">
        <v>1.27326388888889E-3</v>
      </c>
      <c r="F301" s="112" t="s">
        <v>101</v>
      </c>
      <c r="M301" s="112" t="s">
        <v>104</v>
      </c>
      <c r="O301" s="76">
        <v>8</v>
      </c>
      <c r="P301" s="121" t="s">
        <v>390</v>
      </c>
      <c r="Q301" s="76" t="s">
        <v>133</v>
      </c>
      <c r="R301" s="76" t="str">
        <f t="shared" si="14"/>
        <v>8M4x400m</v>
      </c>
      <c r="T301" s="112" t="s">
        <v>101</v>
      </c>
    </row>
    <row r="302" spans="1:20" ht="15">
      <c r="A302" s="76">
        <v>9</v>
      </c>
      <c r="B302" s="121" t="s">
        <v>567</v>
      </c>
      <c r="C302" s="76" t="s">
        <v>145</v>
      </c>
      <c r="D302" s="76" t="str">
        <f t="shared" si="12"/>
        <v>4x200m v9</v>
      </c>
      <c r="E302" s="113">
        <v>1.33113425925926E-3</v>
      </c>
      <c r="F302" s="112" t="s">
        <v>103</v>
      </c>
      <c r="M302" s="112" t="s">
        <v>563</v>
      </c>
      <c r="O302" s="76">
        <v>9</v>
      </c>
      <c r="P302" s="121" t="s">
        <v>390</v>
      </c>
      <c r="Q302" s="76" t="s">
        <v>133</v>
      </c>
      <c r="R302" s="76" t="str">
        <f t="shared" si="14"/>
        <v>9M4x400m</v>
      </c>
      <c r="T302" s="112" t="s">
        <v>103</v>
      </c>
    </row>
    <row r="303" spans="1:20" ht="15">
      <c r="A303" s="76">
        <v>10</v>
      </c>
      <c r="B303" s="121" t="s">
        <v>567</v>
      </c>
      <c r="C303" s="76" t="s">
        <v>145</v>
      </c>
      <c r="D303" s="76" t="str">
        <f t="shared" si="12"/>
        <v>4x200m v10</v>
      </c>
      <c r="E303" s="113">
        <v>1.38900462962963E-3</v>
      </c>
      <c r="F303" s="102" t="s">
        <v>293</v>
      </c>
      <c r="M303" s="112" t="s">
        <v>102</v>
      </c>
      <c r="O303" s="76">
        <v>10</v>
      </c>
      <c r="P303" s="121" t="s">
        <v>390</v>
      </c>
      <c r="Q303" s="76" t="s">
        <v>133</v>
      </c>
      <c r="R303" s="76" t="str">
        <f t="shared" si="14"/>
        <v>10M4x400m</v>
      </c>
      <c r="T303" s="10"/>
    </row>
    <row r="304" spans="1:20" ht="15">
      <c r="A304" s="76">
        <v>1</v>
      </c>
      <c r="B304" s="121" t="s">
        <v>448</v>
      </c>
      <c r="C304" s="76" t="s">
        <v>145</v>
      </c>
      <c r="D304" s="76" t="str">
        <f t="shared" si="12"/>
        <v>4x200m m1</v>
      </c>
      <c r="E304" s="113"/>
      <c r="F304" s="112" t="s">
        <v>102</v>
      </c>
      <c r="M304" s="102" t="s">
        <v>293</v>
      </c>
      <c r="O304" s="76">
        <v>1</v>
      </c>
      <c r="P304" s="121" t="s">
        <v>393</v>
      </c>
      <c r="Q304" s="76" t="s">
        <v>133</v>
      </c>
      <c r="R304" s="76" t="str">
        <f t="shared" si="14"/>
        <v>1V4x400m</v>
      </c>
      <c r="T304" s="112" t="s">
        <v>102</v>
      </c>
    </row>
    <row r="305" spans="1:20" ht="15">
      <c r="A305" s="76">
        <v>2</v>
      </c>
      <c r="B305" s="121" t="s">
        <v>448</v>
      </c>
      <c r="C305" s="76" t="s">
        <v>145</v>
      </c>
      <c r="D305" s="76" t="str">
        <f t="shared" si="12"/>
        <v>4x200m m2</v>
      </c>
      <c r="E305" s="113"/>
      <c r="F305" s="112" t="s">
        <v>563</v>
      </c>
      <c r="M305" s="112" t="s">
        <v>103</v>
      </c>
      <c r="O305" s="76">
        <v>2</v>
      </c>
      <c r="P305" s="121" t="s">
        <v>393</v>
      </c>
      <c r="Q305" s="76" t="s">
        <v>133</v>
      </c>
      <c r="R305" s="76" t="str">
        <f t="shared" si="14"/>
        <v>2V4x400m</v>
      </c>
      <c r="T305" s="112" t="s">
        <v>563</v>
      </c>
    </row>
    <row r="306" spans="1:20" ht="15">
      <c r="A306" s="76">
        <v>3</v>
      </c>
      <c r="B306" s="121" t="s">
        <v>448</v>
      </c>
      <c r="C306" s="76" t="s">
        <v>145</v>
      </c>
      <c r="D306" s="76" t="str">
        <f t="shared" si="12"/>
        <v>4x200m m3</v>
      </c>
      <c r="E306" s="113">
        <v>1.0584490740740699E-3</v>
      </c>
      <c r="F306" s="112" t="s">
        <v>104</v>
      </c>
      <c r="M306" s="112" t="s">
        <v>101</v>
      </c>
      <c r="O306" s="76">
        <v>3</v>
      </c>
      <c r="P306" s="121" t="s">
        <v>393</v>
      </c>
      <c r="Q306" s="76" t="s">
        <v>133</v>
      </c>
      <c r="R306" s="76" t="str">
        <f t="shared" si="14"/>
        <v>3V4x400m</v>
      </c>
      <c r="T306" s="112" t="s">
        <v>104</v>
      </c>
    </row>
    <row r="307" spans="1:20" ht="15">
      <c r="A307" s="76">
        <v>4</v>
      </c>
      <c r="B307" s="121" t="s">
        <v>448</v>
      </c>
      <c r="C307" s="76" t="s">
        <v>145</v>
      </c>
      <c r="D307" s="76" t="str">
        <f t="shared" si="12"/>
        <v>4x200m m4</v>
      </c>
      <c r="E307" s="113">
        <v>1.1834490740740701E-3</v>
      </c>
      <c r="F307" s="112" t="s">
        <v>105</v>
      </c>
      <c r="M307" s="112" t="s">
        <v>97</v>
      </c>
      <c r="O307" s="76">
        <v>4</v>
      </c>
      <c r="P307" s="121" t="s">
        <v>393</v>
      </c>
      <c r="Q307" s="76" t="s">
        <v>133</v>
      </c>
      <c r="R307" s="76" t="str">
        <f t="shared" si="14"/>
        <v>4V4x400m</v>
      </c>
      <c r="T307" s="112" t="s">
        <v>105</v>
      </c>
    </row>
    <row r="308" spans="1:20" ht="15">
      <c r="A308" s="76">
        <v>5</v>
      </c>
      <c r="B308" s="121" t="s">
        <v>448</v>
      </c>
      <c r="C308" s="76" t="s">
        <v>145</v>
      </c>
      <c r="D308" s="76" t="str">
        <f t="shared" si="12"/>
        <v>4x200m m5</v>
      </c>
      <c r="E308" s="113">
        <v>1.2413194444444401E-3</v>
      </c>
      <c r="F308" s="112" t="s">
        <v>106</v>
      </c>
      <c r="M308" s="112" t="s">
        <v>108</v>
      </c>
      <c r="O308" s="76">
        <v>5</v>
      </c>
      <c r="P308" s="121" t="s">
        <v>393</v>
      </c>
      <c r="Q308" s="76" t="s">
        <v>133</v>
      </c>
      <c r="R308" s="76" t="str">
        <f t="shared" si="14"/>
        <v>5V4x400m</v>
      </c>
      <c r="T308" s="112" t="s">
        <v>106</v>
      </c>
    </row>
    <row r="309" spans="1:20" ht="15">
      <c r="A309" s="76">
        <v>6</v>
      </c>
      <c r="B309" s="121" t="s">
        <v>448</v>
      </c>
      <c r="C309" s="76" t="s">
        <v>145</v>
      </c>
      <c r="D309" s="76" t="str">
        <f t="shared" si="12"/>
        <v>4x200m m6</v>
      </c>
      <c r="E309" s="113">
        <v>1.3339120370370399E-3</v>
      </c>
      <c r="F309" s="112" t="s">
        <v>108</v>
      </c>
      <c r="M309" s="112" t="s">
        <v>106</v>
      </c>
      <c r="O309" s="76">
        <v>6</v>
      </c>
      <c r="P309" s="121" t="s">
        <v>393</v>
      </c>
      <c r="Q309" s="76" t="s">
        <v>133</v>
      </c>
      <c r="R309" s="76" t="str">
        <f t="shared" si="14"/>
        <v>6V4x400m</v>
      </c>
      <c r="T309" s="112" t="s">
        <v>108</v>
      </c>
    </row>
    <row r="310" spans="1:20" ht="15">
      <c r="A310" s="76">
        <v>7</v>
      </c>
      <c r="B310" s="121" t="s">
        <v>448</v>
      </c>
      <c r="C310" s="76" t="s">
        <v>145</v>
      </c>
      <c r="D310" s="76" t="str">
        <f t="shared" si="12"/>
        <v>4x200m m7</v>
      </c>
      <c r="E310" s="113">
        <v>1.44965277777778E-3</v>
      </c>
      <c r="F310" s="112" t="s">
        <v>97</v>
      </c>
      <c r="M310" s="112" t="s">
        <v>105</v>
      </c>
      <c r="O310" s="76">
        <v>7</v>
      </c>
      <c r="P310" s="121" t="s">
        <v>393</v>
      </c>
      <c r="Q310" s="76" t="s">
        <v>133</v>
      </c>
      <c r="R310" s="76" t="str">
        <f t="shared" si="14"/>
        <v>7V4x400m</v>
      </c>
      <c r="T310" s="112" t="s">
        <v>97</v>
      </c>
    </row>
    <row r="311" spans="1:20" ht="15">
      <c r="A311" s="76">
        <v>8</v>
      </c>
      <c r="B311" s="121" t="s">
        <v>448</v>
      </c>
      <c r="C311" s="76" t="s">
        <v>145</v>
      </c>
      <c r="D311" s="76" t="str">
        <f t="shared" si="12"/>
        <v>4x200m m8</v>
      </c>
      <c r="E311" s="113">
        <v>1.50752314814815E-3</v>
      </c>
      <c r="F311" s="112" t="s">
        <v>101</v>
      </c>
      <c r="M311" s="112" t="s">
        <v>104</v>
      </c>
      <c r="O311" s="76">
        <v>8</v>
      </c>
      <c r="P311" s="121" t="s">
        <v>393</v>
      </c>
      <c r="Q311" s="76" t="s">
        <v>133</v>
      </c>
      <c r="R311" s="76" t="str">
        <f t="shared" si="14"/>
        <v>8V4x400m</v>
      </c>
      <c r="T311" s="112" t="s">
        <v>101</v>
      </c>
    </row>
    <row r="312" spans="1:20" ht="15">
      <c r="A312" s="76">
        <v>9</v>
      </c>
      <c r="B312" s="121" t="s">
        <v>448</v>
      </c>
      <c r="C312" s="76" t="s">
        <v>145</v>
      </c>
      <c r="D312" s="76" t="str">
        <f t="shared" si="12"/>
        <v>4x200m m9</v>
      </c>
      <c r="E312" s="113">
        <v>1.58854166666667E-3</v>
      </c>
      <c r="F312" s="112" t="s">
        <v>103</v>
      </c>
      <c r="M312" s="112" t="s">
        <v>563</v>
      </c>
      <c r="O312" s="76">
        <v>9</v>
      </c>
      <c r="P312" s="121" t="s">
        <v>393</v>
      </c>
      <c r="Q312" s="76" t="s">
        <v>133</v>
      </c>
      <c r="R312" s="76" t="str">
        <f t="shared" si="14"/>
        <v>9V4x400m</v>
      </c>
      <c r="T312" s="112" t="s">
        <v>103</v>
      </c>
    </row>
    <row r="313" spans="1:20" ht="15">
      <c r="A313" s="76">
        <v>10</v>
      </c>
      <c r="B313" s="121" t="s">
        <v>448</v>
      </c>
      <c r="C313" s="76" t="s">
        <v>145</v>
      </c>
      <c r="D313" s="76" t="str">
        <f t="shared" si="12"/>
        <v>4x200m m10</v>
      </c>
      <c r="E313" s="113">
        <v>1.68113425925926E-3</v>
      </c>
      <c r="F313" s="102" t="s">
        <v>293</v>
      </c>
      <c r="M313" s="112" t="s">
        <v>102</v>
      </c>
      <c r="O313" s="76">
        <v>10</v>
      </c>
      <c r="P313" s="121" t="s">
        <v>393</v>
      </c>
      <c r="Q313" s="76" t="s">
        <v>133</v>
      </c>
      <c r="R313" s="76" t="str">
        <f t="shared" si="14"/>
        <v>10V4x400m</v>
      </c>
      <c r="T313" s="10"/>
    </row>
    <row r="314" spans="1:20" ht="15">
      <c r="A314" s="76">
        <v>1</v>
      </c>
      <c r="B314" s="121" t="s">
        <v>448</v>
      </c>
      <c r="C314" s="119" t="s">
        <v>428</v>
      </c>
      <c r="D314" s="76" t="str">
        <f t="shared" si="12"/>
        <v>1500m klb m1</v>
      </c>
      <c r="E314" s="113"/>
      <c r="F314" s="112" t="s">
        <v>102</v>
      </c>
      <c r="M314" s="102" t="s">
        <v>293</v>
      </c>
    </row>
    <row r="315" spans="1:20" ht="15">
      <c r="A315" s="76">
        <v>2</v>
      </c>
      <c r="B315" s="121" t="s">
        <v>448</v>
      </c>
      <c r="C315" s="119" t="s">
        <v>428</v>
      </c>
      <c r="D315" s="76" t="str">
        <f t="shared" si="12"/>
        <v>1500m klb m2</v>
      </c>
      <c r="E315" s="113"/>
      <c r="F315" s="112" t="s">
        <v>563</v>
      </c>
      <c r="M315" s="112" t="s">
        <v>103</v>
      </c>
    </row>
    <row r="316" spans="1:20" ht="15">
      <c r="A316" s="76">
        <v>3</v>
      </c>
      <c r="B316" s="121" t="s">
        <v>448</v>
      </c>
      <c r="C316" s="119" t="s">
        <v>428</v>
      </c>
      <c r="D316" s="76" t="str">
        <f t="shared" si="12"/>
        <v>1500m klb m3</v>
      </c>
      <c r="E316" s="113"/>
      <c r="F316" s="112" t="s">
        <v>104</v>
      </c>
      <c r="M316" s="112" t="s">
        <v>101</v>
      </c>
    </row>
    <row r="317" spans="1:20" ht="15">
      <c r="A317" s="76">
        <v>4</v>
      </c>
      <c r="B317" s="121" t="s">
        <v>448</v>
      </c>
      <c r="C317" s="119" t="s">
        <v>428</v>
      </c>
      <c r="D317" s="76" t="str">
        <f t="shared" si="12"/>
        <v>1500m klb m4</v>
      </c>
      <c r="E317" s="113">
        <v>2.9513888888888901E-3</v>
      </c>
      <c r="F317" s="112" t="s">
        <v>105</v>
      </c>
      <c r="M317" s="112" t="s">
        <v>97</v>
      </c>
    </row>
    <row r="318" spans="1:20" ht="15">
      <c r="A318" s="76">
        <v>5</v>
      </c>
      <c r="B318" s="121" t="s">
        <v>448</v>
      </c>
      <c r="C318" s="119" t="s">
        <v>428</v>
      </c>
      <c r="D318" s="76" t="str">
        <f t="shared" si="12"/>
        <v>1500m klb m5</v>
      </c>
      <c r="E318" s="113">
        <v>3.1251157407407399E-3</v>
      </c>
      <c r="F318" s="112" t="s">
        <v>106</v>
      </c>
      <c r="M318" s="112" t="s">
        <v>108</v>
      </c>
    </row>
    <row r="319" spans="1:20" ht="15">
      <c r="A319" s="76">
        <v>6</v>
      </c>
      <c r="B319" s="121" t="s">
        <v>448</v>
      </c>
      <c r="C319" s="119" t="s">
        <v>428</v>
      </c>
      <c r="D319" s="76" t="str">
        <f t="shared" si="12"/>
        <v>1500m klb m6</v>
      </c>
      <c r="E319" s="113">
        <v>3.35659722222222E-3</v>
      </c>
      <c r="F319" s="112" t="s">
        <v>108</v>
      </c>
      <c r="M319" s="112" t="s">
        <v>106</v>
      </c>
    </row>
    <row r="320" spans="1:20" ht="15">
      <c r="A320" s="76">
        <v>7</v>
      </c>
      <c r="B320" s="121" t="s">
        <v>448</v>
      </c>
      <c r="C320" s="119" t="s">
        <v>428</v>
      </c>
      <c r="D320" s="76" t="str">
        <f t="shared" si="12"/>
        <v>1500m klb m7</v>
      </c>
      <c r="E320" s="113">
        <v>3.6459490740740701E-3</v>
      </c>
      <c r="F320" s="112" t="s">
        <v>97</v>
      </c>
      <c r="M320" s="112" t="s">
        <v>105</v>
      </c>
    </row>
    <row r="321" spans="1:13" ht="15">
      <c r="A321" s="76">
        <v>8</v>
      </c>
      <c r="B321" s="121" t="s">
        <v>448</v>
      </c>
      <c r="C321" s="119" t="s">
        <v>428</v>
      </c>
      <c r="D321" s="76" t="str">
        <f t="shared" si="12"/>
        <v>1500m klb m8</v>
      </c>
      <c r="E321" s="113">
        <v>3.9353009259259298E-3</v>
      </c>
      <c r="F321" s="112" t="s">
        <v>101</v>
      </c>
      <c r="M321" s="112" t="s">
        <v>104</v>
      </c>
    </row>
    <row r="322" spans="1:13" ht="15">
      <c r="A322" s="76">
        <v>9</v>
      </c>
      <c r="B322" s="121" t="s">
        <v>448</v>
      </c>
      <c r="C322" s="119" t="s">
        <v>428</v>
      </c>
      <c r="D322" s="76" t="str">
        <f t="shared" si="12"/>
        <v>1500m klb m9</v>
      </c>
      <c r="E322" s="113">
        <v>4.1667824074074098E-3</v>
      </c>
      <c r="F322" s="112" t="s">
        <v>103</v>
      </c>
      <c r="M322" s="112" t="s">
        <v>563</v>
      </c>
    </row>
    <row r="323" spans="1:13" ht="15">
      <c r="A323" s="76">
        <v>10</v>
      </c>
      <c r="B323" s="121" t="s">
        <v>448</v>
      </c>
      <c r="C323" s="119" t="s">
        <v>428</v>
      </c>
      <c r="D323" s="76" t="str">
        <f t="shared" si="12"/>
        <v>1500m klb m10</v>
      </c>
      <c r="E323" s="113">
        <v>4.3982638888888899E-3</v>
      </c>
      <c r="F323" s="102" t="s">
        <v>293</v>
      </c>
      <c r="M323" s="112" t="s">
        <v>102</v>
      </c>
    </row>
    <row r="324" spans="1:13" ht="15">
      <c r="A324" s="76">
        <v>1</v>
      </c>
      <c r="B324" s="121" t="s">
        <v>567</v>
      </c>
      <c r="C324" s="119" t="s">
        <v>244</v>
      </c>
      <c r="D324" s="76" t="str">
        <f t="shared" ref="D324:D387" si="15">CONCATENATE(C324," ",B324,A324)</f>
        <v>2000m klb v1</v>
      </c>
      <c r="E324" s="113"/>
      <c r="F324" s="112" t="s">
        <v>102</v>
      </c>
      <c r="M324" s="102" t="s">
        <v>293</v>
      </c>
    </row>
    <row r="325" spans="1:13" ht="15">
      <c r="A325" s="76">
        <v>2</v>
      </c>
      <c r="B325" s="121" t="s">
        <v>567</v>
      </c>
      <c r="C325" s="119" t="s">
        <v>244</v>
      </c>
      <c r="D325" s="76" t="str">
        <f t="shared" si="15"/>
        <v>2000m klb v2</v>
      </c>
      <c r="E325" s="113"/>
      <c r="F325" s="112" t="s">
        <v>563</v>
      </c>
      <c r="M325" s="112" t="s">
        <v>103</v>
      </c>
    </row>
    <row r="326" spans="1:13" ht="15">
      <c r="A326" s="76">
        <v>3</v>
      </c>
      <c r="B326" s="121" t="s">
        <v>567</v>
      </c>
      <c r="C326" s="119" t="s">
        <v>244</v>
      </c>
      <c r="D326" s="76" t="str">
        <f t="shared" si="15"/>
        <v>2000m klb v3</v>
      </c>
      <c r="E326" s="113">
        <v>3.8195601851851802E-3</v>
      </c>
      <c r="F326" s="112" t="s">
        <v>104</v>
      </c>
      <c r="M326" s="112" t="s">
        <v>101</v>
      </c>
    </row>
    <row r="327" spans="1:13" ht="15">
      <c r="A327" s="76">
        <v>4</v>
      </c>
      <c r="B327" s="121" t="s">
        <v>567</v>
      </c>
      <c r="C327" s="119" t="s">
        <v>244</v>
      </c>
      <c r="D327" s="76" t="str">
        <f t="shared" si="15"/>
        <v>2000m klb v4</v>
      </c>
      <c r="E327" s="113">
        <v>4.0510416666666698E-3</v>
      </c>
      <c r="F327" s="112" t="s">
        <v>105</v>
      </c>
      <c r="M327" s="112" t="s">
        <v>97</v>
      </c>
    </row>
    <row r="328" spans="1:13" ht="15">
      <c r="A328" s="76">
        <v>5</v>
      </c>
      <c r="B328" s="121" t="s">
        <v>567</v>
      </c>
      <c r="C328" s="119" t="s">
        <v>244</v>
      </c>
      <c r="D328" s="76" t="str">
        <f t="shared" si="15"/>
        <v>2000m klb v5</v>
      </c>
      <c r="E328" s="113">
        <v>4.2825231481481499E-3</v>
      </c>
      <c r="F328" s="112" t="s">
        <v>106</v>
      </c>
      <c r="M328" s="112" t="s">
        <v>108</v>
      </c>
    </row>
    <row r="329" spans="1:13" ht="15">
      <c r="A329" s="76">
        <v>6</v>
      </c>
      <c r="B329" s="121" t="s">
        <v>567</v>
      </c>
      <c r="C329" s="119" t="s">
        <v>244</v>
      </c>
      <c r="D329" s="76" t="str">
        <f t="shared" si="15"/>
        <v>2000m klb v6</v>
      </c>
      <c r="E329" s="113">
        <v>4.5718750000000004E-3</v>
      </c>
      <c r="F329" s="112" t="s">
        <v>108</v>
      </c>
      <c r="M329" s="112" t="s">
        <v>106</v>
      </c>
    </row>
    <row r="330" spans="1:13" ht="15">
      <c r="A330" s="76">
        <v>7</v>
      </c>
      <c r="B330" s="121" t="s">
        <v>567</v>
      </c>
      <c r="C330" s="119" t="s">
        <v>244</v>
      </c>
      <c r="D330" s="76" t="str">
        <f t="shared" si="15"/>
        <v>2000m klb v7</v>
      </c>
      <c r="E330" s="113">
        <v>4.9769675925925901E-3</v>
      </c>
      <c r="F330" s="112" t="s">
        <v>97</v>
      </c>
      <c r="M330" s="112" t="s">
        <v>105</v>
      </c>
    </row>
    <row r="331" spans="1:13" ht="15">
      <c r="A331" s="76">
        <v>8</v>
      </c>
      <c r="B331" s="121" t="s">
        <v>567</v>
      </c>
      <c r="C331" s="119" t="s">
        <v>244</v>
      </c>
      <c r="D331" s="76" t="str">
        <f t="shared" si="15"/>
        <v>2000m klb v8</v>
      </c>
      <c r="E331" s="113">
        <v>5.3241898148148102E-3</v>
      </c>
      <c r="F331" s="112" t="s">
        <v>101</v>
      </c>
      <c r="M331" s="112" t="s">
        <v>104</v>
      </c>
    </row>
    <row r="332" spans="1:13" ht="15">
      <c r="A332" s="76">
        <v>9</v>
      </c>
      <c r="B332" s="121" t="s">
        <v>567</v>
      </c>
      <c r="C332" s="119" t="s">
        <v>244</v>
      </c>
      <c r="D332" s="76" t="str">
        <f t="shared" si="15"/>
        <v>2000m klb v9</v>
      </c>
      <c r="E332" s="113">
        <v>5.5556712962962999E-3</v>
      </c>
      <c r="F332" s="112" t="s">
        <v>103</v>
      </c>
      <c r="M332" s="112" t="s">
        <v>563</v>
      </c>
    </row>
    <row r="333" spans="1:13" ht="15">
      <c r="A333" s="76">
        <v>10</v>
      </c>
      <c r="B333" s="121" t="s">
        <v>567</v>
      </c>
      <c r="C333" s="119" t="s">
        <v>244</v>
      </c>
      <c r="D333" s="76" t="str">
        <f t="shared" si="15"/>
        <v>2000m klb v10</v>
      </c>
      <c r="E333" s="113"/>
      <c r="F333" s="102" t="s">
        <v>293</v>
      </c>
      <c r="M333" s="112" t="s">
        <v>102</v>
      </c>
    </row>
    <row r="334" spans="1:13" ht="15">
      <c r="A334" s="76">
        <v>1</v>
      </c>
      <c r="B334" s="121" t="s">
        <v>567</v>
      </c>
      <c r="C334" s="119" t="s">
        <v>186</v>
      </c>
      <c r="D334" s="76" t="str">
        <f t="shared" si="15"/>
        <v>10000m sp. ėj. v1</v>
      </c>
      <c r="F334" s="112" t="s">
        <v>102</v>
      </c>
      <c r="M334" s="102" t="s">
        <v>293</v>
      </c>
    </row>
    <row r="335" spans="1:13" ht="15">
      <c r="A335" s="76">
        <v>2</v>
      </c>
      <c r="B335" s="121" t="s">
        <v>567</v>
      </c>
      <c r="C335" s="119" t="s">
        <v>186</v>
      </c>
      <c r="D335" s="76" t="str">
        <f t="shared" si="15"/>
        <v>10000m sp. ėj. v2</v>
      </c>
      <c r="F335" s="112" t="s">
        <v>563</v>
      </c>
      <c r="M335" s="112" t="s">
        <v>103</v>
      </c>
    </row>
    <row r="336" spans="1:13" ht="15">
      <c r="A336" s="76">
        <v>3</v>
      </c>
      <c r="B336" s="121" t="s">
        <v>567</v>
      </c>
      <c r="C336" s="119" t="s">
        <v>186</v>
      </c>
      <c r="D336" s="76" t="str">
        <f t="shared" si="15"/>
        <v>10000m sp. ėj. v3</v>
      </c>
      <c r="E336" s="117">
        <v>2.7777777777777801E-2</v>
      </c>
      <c r="F336" s="112" t="s">
        <v>104</v>
      </c>
      <c r="M336" s="112" t="s">
        <v>101</v>
      </c>
    </row>
    <row r="337" spans="1:13" ht="15">
      <c r="A337" s="76">
        <v>4</v>
      </c>
      <c r="B337" s="121" t="s">
        <v>567</v>
      </c>
      <c r="C337" s="119" t="s">
        <v>186</v>
      </c>
      <c r="D337" s="76" t="str">
        <f t="shared" si="15"/>
        <v>10000m sp. ėj. v4</v>
      </c>
      <c r="E337" s="117">
        <v>3.125E-2</v>
      </c>
      <c r="F337" s="112" t="s">
        <v>105</v>
      </c>
      <c r="M337" s="112" t="s">
        <v>97</v>
      </c>
    </row>
    <row r="338" spans="1:13" ht="15">
      <c r="A338" s="76">
        <v>5</v>
      </c>
      <c r="B338" s="121" t="s">
        <v>567</v>
      </c>
      <c r="C338" s="119" t="s">
        <v>186</v>
      </c>
      <c r="D338" s="76" t="str">
        <f t="shared" si="15"/>
        <v>10000m sp. ėj. v5</v>
      </c>
      <c r="E338" s="117">
        <v>3.3333333333333298E-2</v>
      </c>
      <c r="F338" s="112" t="s">
        <v>106</v>
      </c>
      <c r="M338" s="112" t="s">
        <v>108</v>
      </c>
    </row>
    <row r="339" spans="1:13" ht="15">
      <c r="A339" s="76">
        <v>6</v>
      </c>
      <c r="B339" s="121" t="s">
        <v>567</v>
      </c>
      <c r="C339" s="119" t="s">
        <v>186</v>
      </c>
      <c r="D339" s="76" t="str">
        <f t="shared" si="15"/>
        <v>10000m sp. ėj. v6</v>
      </c>
      <c r="E339" s="117">
        <v>3.6111111111111101E-2</v>
      </c>
      <c r="F339" s="112" t="s">
        <v>108</v>
      </c>
      <c r="M339" s="112" t="s">
        <v>106</v>
      </c>
    </row>
    <row r="340" spans="1:13" ht="15">
      <c r="A340" s="76">
        <v>7</v>
      </c>
      <c r="B340" s="121" t="s">
        <v>567</v>
      </c>
      <c r="C340" s="119" t="s">
        <v>186</v>
      </c>
      <c r="D340" s="76" t="str">
        <f t="shared" si="15"/>
        <v>10000m sp. ėj. v7</v>
      </c>
      <c r="E340" s="117">
        <v>3.9930555555555601E-2</v>
      </c>
      <c r="F340" s="112" t="s">
        <v>97</v>
      </c>
      <c r="M340" s="112" t="s">
        <v>105</v>
      </c>
    </row>
    <row r="341" spans="1:13" ht="15">
      <c r="A341" s="76">
        <v>8</v>
      </c>
      <c r="B341" s="121" t="s">
        <v>567</v>
      </c>
      <c r="C341" s="119" t="s">
        <v>186</v>
      </c>
      <c r="D341" s="76" t="str">
        <f t="shared" si="15"/>
        <v>10000m sp. ėj. v8</v>
      </c>
      <c r="E341" s="117">
        <v>4.2361111111111099E-2</v>
      </c>
      <c r="F341" s="112" t="s">
        <v>101</v>
      </c>
      <c r="M341" s="112" t="s">
        <v>104</v>
      </c>
    </row>
    <row r="342" spans="1:13" ht="15">
      <c r="A342" s="76">
        <v>9</v>
      </c>
      <c r="B342" s="121" t="s">
        <v>567</v>
      </c>
      <c r="C342" s="119" t="s">
        <v>186</v>
      </c>
      <c r="D342" s="76" t="str">
        <f t="shared" si="15"/>
        <v>10000m sp. ėj. v9</v>
      </c>
      <c r="E342" s="117">
        <v>4.5138888888888902E-2</v>
      </c>
      <c r="F342" s="112" t="s">
        <v>103</v>
      </c>
      <c r="M342" s="112" t="s">
        <v>563</v>
      </c>
    </row>
    <row r="343" spans="1:13" ht="15">
      <c r="A343" s="76">
        <v>10</v>
      </c>
      <c r="B343" s="121" t="s">
        <v>567</v>
      </c>
      <c r="C343" s="119" t="s">
        <v>186</v>
      </c>
      <c r="D343" s="76" t="str">
        <f t="shared" si="15"/>
        <v>10000m sp. ėj. v10</v>
      </c>
      <c r="E343" s="117">
        <v>8.3333333333333301E-2</v>
      </c>
      <c r="F343" s="102" t="s">
        <v>293</v>
      </c>
      <c r="M343" s="112" t="s">
        <v>102</v>
      </c>
    </row>
    <row r="344" spans="1:13" ht="15">
      <c r="A344" s="76">
        <v>1</v>
      </c>
      <c r="B344" s="121" t="s">
        <v>448</v>
      </c>
      <c r="C344" s="119" t="s">
        <v>244</v>
      </c>
      <c r="D344" s="76" t="str">
        <f t="shared" si="15"/>
        <v>2000m klb m1</v>
      </c>
      <c r="E344" s="117"/>
      <c r="F344" s="112" t="s">
        <v>102</v>
      </c>
      <c r="M344" s="102" t="s">
        <v>293</v>
      </c>
    </row>
    <row r="345" spans="1:13" ht="15">
      <c r="A345" s="76">
        <v>2</v>
      </c>
      <c r="B345" s="121" t="s">
        <v>448</v>
      </c>
      <c r="C345" s="119" t="s">
        <v>244</v>
      </c>
      <c r="D345" s="76" t="str">
        <f t="shared" si="15"/>
        <v>2000m klb m2</v>
      </c>
      <c r="F345" s="112" t="s">
        <v>563</v>
      </c>
      <c r="M345" s="112" t="s">
        <v>103</v>
      </c>
    </row>
    <row r="346" spans="1:13" ht="15">
      <c r="A346" s="76">
        <v>3</v>
      </c>
      <c r="B346" s="121" t="s">
        <v>448</v>
      </c>
      <c r="C346" s="119" t="s">
        <v>244</v>
      </c>
      <c r="D346" s="76" t="str">
        <f t="shared" si="15"/>
        <v>2000m klb m3</v>
      </c>
      <c r="F346" s="112" t="s">
        <v>104</v>
      </c>
      <c r="M346" s="112" t="s">
        <v>101</v>
      </c>
    </row>
    <row r="347" spans="1:13" ht="15">
      <c r="A347" s="76">
        <v>4</v>
      </c>
      <c r="B347" s="121" t="s">
        <v>448</v>
      </c>
      <c r="C347" s="119" t="s">
        <v>244</v>
      </c>
      <c r="D347" s="76" t="str">
        <f t="shared" si="15"/>
        <v>2000m klb m4</v>
      </c>
      <c r="F347" s="112" t="s">
        <v>105</v>
      </c>
      <c r="M347" s="112" t="s">
        <v>97</v>
      </c>
    </row>
    <row r="348" spans="1:13" ht="15">
      <c r="A348" s="76">
        <v>5</v>
      </c>
      <c r="B348" s="121" t="s">
        <v>448</v>
      </c>
      <c r="C348" s="119" t="s">
        <v>244</v>
      </c>
      <c r="D348" s="76" t="str">
        <f t="shared" si="15"/>
        <v>2000m klb m5</v>
      </c>
      <c r="F348" s="112" t="s">
        <v>106</v>
      </c>
      <c r="M348" s="112" t="s">
        <v>108</v>
      </c>
    </row>
    <row r="349" spans="1:13" ht="15">
      <c r="A349" s="76">
        <v>6</v>
      </c>
      <c r="B349" s="121" t="s">
        <v>448</v>
      </c>
      <c r="C349" s="119" t="s">
        <v>244</v>
      </c>
      <c r="D349" s="76" t="str">
        <f t="shared" si="15"/>
        <v>2000m klb m6</v>
      </c>
      <c r="F349" s="112" t="s">
        <v>108</v>
      </c>
      <c r="M349" s="112" t="s">
        <v>106</v>
      </c>
    </row>
    <row r="350" spans="1:13" ht="15">
      <c r="A350" s="76">
        <v>7</v>
      </c>
      <c r="B350" s="121" t="s">
        <v>448</v>
      </c>
      <c r="C350" s="119" t="s">
        <v>244</v>
      </c>
      <c r="D350" s="76" t="str">
        <f t="shared" si="15"/>
        <v>2000m klb m7</v>
      </c>
      <c r="F350" s="112" t="s">
        <v>97</v>
      </c>
      <c r="M350" s="112" t="s">
        <v>105</v>
      </c>
    </row>
    <row r="351" spans="1:13" ht="15">
      <c r="A351" s="76">
        <v>8</v>
      </c>
      <c r="B351" s="121" t="s">
        <v>448</v>
      </c>
      <c r="C351" s="119" t="s">
        <v>244</v>
      </c>
      <c r="D351" s="76" t="str">
        <f t="shared" si="15"/>
        <v>2000m klb m8</v>
      </c>
      <c r="F351" s="112" t="s">
        <v>101</v>
      </c>
      <c r="M351" s="112" t="s">
        <v>104</v>
      </c>
    </row>
    <row r="352" spans="1:13" ht="15">
      <c r="A352" s="76">
        <v>9</v>
      </c>
      <c r="B352" s="121" t="s">
        <v>448</v>
      </c>
      <c r="C352" s="119" t="s">
        <v>244</v>
      </c>
      <c r="D352" s="76" t="str">
        <f t="shared" si="15"/>
        <v>2000m klb m9</v>
      </c>
      <c r="F352" s="112" t="s">
        <v>103</v>
      </c>
      <c r="M352" s="112" t="s">
        <v>563</v>
      </c>
    </row>
    <row r="353" spans="1:13" ht="15">
      <c r="A353" s="76">
        <v>10</v>
      </c>
      <c r="B353" s="121" t="s">
        <v>448</v>
      </c>
      <c r="C353" s="119" t="s">
        <v>244</v>
      </c>
      <c r="D353" s="76" t="str">
        <f t="shared" si="15"/>
        <v>2000m klb m10</v>
      </c>
      <c r="F353" s="102" t="s">
        <v>293</v>
      </c>
      <c r="M353" s="112" t="s">
        <v>102</v>
      </c>
    </row>
    <row r="354" spans="1:13" ht="15">
      <c r="A354" s="76">
        <v>1</v>
      </c>
      <c r="B354" s="121" t="s">
        <v>448</v>
      </c>
      <c r="D354" s="76" t="str">
        <f t="shared" si="15"/>
        <v xml:space="preserve"> m1</v>
      </c>
      <c r="F354" s="112" t="s">
        <v>102</v>
      </c>
      <c r="M354" s="102" t="s">
        <v>293</v>
      </c>
    </row>
    <row r="355" spans="1:13" ht="15">
      <c r="A355" s="76">
        <v>2</v>
      </c>
      <c r="B355" s="121" t="s">
        <v>448</v>
      </c>
      <c r="D355" s="76" t="str">
        <f t="shared" si="15"/>
        <v xml:space="preserve"> m2</v>
      </c>
      <c r="F355" s="112" t="s">
        <v>563</v>
      </c>
      <c r="M355" s="112" t="s">
        <v>103</v>
      </c>
    </row>
    <row r="356" spans="1:13" ht="15">
      <c r="A356" s="76">
        <v>3</v>
      </c>
      <c r="B356" s="121" t="s">
        <v>448</v>
      </c>
      <c r="D356" s="76" t="str">
        <f t="shared" si="15"/>
        <v xml:space="preserve"> m3</v>
      </c>
      <c r="F356" s="112" t="s">
        <v>104</v>
      </c>
      <c r="M356" s="112" t="s">
        <v>101</v>
      </c>
    </row>
    <row r="357" spans="1:13" ht="15">
      <c r="A357" s="76">
        <v>4</v>
      </c>
      <c r="B357" s="121" t="s">
        <v>448</v>
      </c>
      <c r="D357" s="76" t="str">
        <f t="shared" si="15"/>
        <v xml:space="preserve"> m4</v>
      </c>
      <c r="F357" s="112" t="s">
        <v>105</v>
      </c>
      <c r="M357" s="112" t="s">
        <v>97</v>
      </c>
    </row>
    <row r="358" spans="1:13" ht="15">
      <c r="A358" s="76">
        <v>5</v>
      </c>
      <c r="B358" s="121" t="s">
        <v>448</v>
      </c>
      <c r="D358" s="76" t="str">
        <f t="shared" si="15"/>
        <v xml:space="preserve"> m5</v>
      </c>
      <c r="F358" s="112" t="s">
        <v>106</v>
      </c>
      <c r="M358" s="112" t="s">
        <v>108</v>
      </c>
    </row>
    <row r="359" spans="1:13" ht="15">
      <c r="A359" s="76">
        <v>6</v>
      </c>
      <c r="B359" s="121" t="s">
        <v>448</v>
      </c>
      <c r="D359" s="76" t="str">
        <f t="shared" si="15"/>
        <v xml:space="preserve"> m6</v>
      </c>
      <c r="F359" s="112" t="s">
        <v>108</v>
      </c>
      <c r="M359" s="112" t="s">
        <v>106</v>
      </c>
    </row>
    <row r="360" spans="1:13" ht="15">
      <c r="A360" s="76">
        <v>7</v>
      </c>
      <c r="B360" s="121" t="s">
        <v>448</v>
      </c>
      <c r="D360" s="76" t="str">
        <f t="shared" si="15"/>
        <v xml:space="preserve"> m7</v>
      </c>
      <c r="F360" s="112" t="s">
        <v>97</v>
      </c>
      <c r="M360" s="112" t="s">
        <v>105</v>
      </c>
    </row>
    <row r="361" spans="1:13" ht="15">
      <c r="A361" s="76">
        <v>8</v>
      </c>
      <c r="B361" s="121" t="s">
        <v>448</v>
      </c>
      <c r="D361" s="76" t="str">
        <f t="shared" si="15"/>
        <v xml:space="preserve"> m8</v>
      </c>
      <c r="F361" s="112" t="s">
        <v>101</v>
      </c>
      <c r="M361" s="112" t="s">
        <v>104</v>
      </c>
    </row>
    <row r="362" spans="1:13" ht="15">
      <c r="A362" s="76">
        <v>9</v>
      </c>
      <c r="B362" s="121" t="s">
        <v>448</v>
      </c>
      <c r="D362" s="76" t="str">
        <f t="shared" si="15"/>
        <v xml:space="preserve"> m9</v>
      </c>
      <c r="F362" s="112" t="s">
        <v>103</v>
      </c>
      <c r="M362" s="112" t="s">
        <v>563</v>
      </c>
    </row>
    <row r="363" spans="1:13" ht="15">
      <c r="A363" s="76">
        <v>10</v>
      </c>
      <c r="B363" s="121" t="s">
        <v>448</v>
      </c>
      <c r="D363" s="76" t="str">
        <f t="shared" si="15"/>
        <v xml:space="preserve"> m10</v>
      </c>
      <c r="F363" s="102" t="s">
        <v>293</v>
      </c>
      <c r="M363" s="112" t="s">
        <v>102</v>
      </c>
    </row>
    <row r="364" spans="1:13" ht="15">
      <c r="A364" s="76">
        <v>1</v>
      </c>
      <c r="B364" s="121" t="s">
        <v>448</v>
      </c>
      <c r="D364" s="76" t="str">
        <f t="shared" si="15"/>
        <v xml:space="preserve"> m1</v>
      </c>
      <c r="F364" s="112" t="s">
        <v>102</v>
      </c>
      <c r="M364" s="102" t="s">
        <v>293</v>
      </c>
    </row>
    <row r="365" spans="1:13" ht="15">
      <c r="A365" s="76">
        <v>2</v>
      </c>
      <c r="B365" s="121" t="s">
        <v>448</v>
      </c>
      <c r="D365" s="76" t="str">
        <f t="shared" si="15"/>
        <v xml:space="preserve"> m2</v>
      </c>
      <c r="F365" s="112" t="s">
        <v>563</v>
      </c>
      <c r="M365" s="112" t="s">
        <v>103</v>
      </c>
    </row>
    <row r="366" spans="1:13" ht="15">
      <c r="A366" s="76">
        <v>3</v>
      </c>
      <c r="B366" s="121" t="s">
        <v>448</v>
      </c>
      <c r="D366" s="76" t="str">
        <f t="shared" si="15"/>
        <v xml:space="preserve"> m3</v>
      </c>
      <c r="F366" s="112" t="s">
        <v>104</v>
      </c>
      <c r="M366" s="112" t="s">
        <v>101</v>
      </c>
    </row>
    <row r="367" spans="1:13" ht="15">
      <c r="A367" s="76">
        <v>4</v>
      </c>
      <c r="B367" s="121" t="s">
        <v>448</v>
      </c>
      <c r="D367" s="76" t="str">
        <f t="shared" si="15"/>
        <v xml:space="preserve"> m4</v>
      </c>
      <c r="F367" s="112" t="s">
        <v>105</v>
      </c>
      <c r="M367" s="112" t="s">
        <v>97</v>
      </c>
    </row>
    <row r="368" spans="1:13" ht="15">
      <c r="A368" s="76">
        <v>5</v>
      </c>
      <c r="B368" s="121" t="s">
        <v>448</v>
      </c>
      <c r="D368" s="76" t="str">
        <f t="shared" si="15"/>
        <v xml:space="preserve"> m5</v>
      </c>
      <c r="F368" s="112" t="s">
        <v>106</v>
      </c>
      <c r="M368" s="112" t="s">
        <v>108</v>
      </c>
    </row>
    <row r="369" spans="1:13" ht="15">
      <c r="A369" s="76">
        <v>6</v>
      </c>
      <c r="B369" s="121" t="s">
        <v>448</v>
      </c>
      <c r="D369" s="76" t="str">
        <f t="shared" si="15"/>
        <v xml:space="preserve"> m6</v>
      </c>
      <c r="F369" s="112" t="s">
        <v>108</v>
      </c>
      <c r="M369" s="112" t="s">
        <v>106</v>
      </c>
    </row>
    <row r="370" spans="1:13" ht="15">
      <c r="A370" s="76">
        <v>7</v>
      </c>
      <c r="B370" s="121" t="s">
        <v>448</v>
      </c>
      <c r="D370" s="76" t="str">
        <f t="shared" si="15"/>
        <v xml:space="preserve"> m7</v>
      </c>
      <c r="F370" s="112" t="s">
        <v>97</v>
      </c>
      <c r="M370" s="112" t="s">
        <v>105</v>
      </c>
    </row>
    <row r="371" spans="1:13" ht="15">
      <c r="A371" s="76">
        <v>8</v>
      </c>
      <c r="B371" s="121" t="s">
        <v>448</v>
      </c>
      <c r="D371" s="76" t="str">
        <f t="shared" si="15"/>
        <v xml:space="preserve"> m8</v>
      </c>
      <c r="F371" s="112" t="s">
        <v>101</v>
      </c>
      <c r="M371" s="112" t="s">
        <v>104</v>
      </c>
    </row>
    <row r="372" spans="1:13" ht="15">
      <c r="A372" s="76">
        <v>9</v>
      </c>
      <c r="B372" s="121" t="s">
        <v>448</v>
      </c>
      <c r="D372" s="76" t="str">
        <f t="shared" si="15"/>
        <v xml:space="preserve"> m9</v>
      </c>
      <c r="F372" s="112" t="s">
        <v>103</v>
      </c>
      <c r="M372" s="112" t="s">
        <v>563</v>
      </c>
    </row>
    <row r="373" spans="1:13" ht="15">
      <c r="A373" s="76">
        <v>10</v>
      </c>
      <c r="B373" s="121" t="s">
        <v>448</v>
      </c>
      <c r="D373" s="76" t="str">
        <f t="shared" si="15"/>
        <v xml:space="preserve"> m10</v>
      </c>
      <c r="F373" s="102" t="s">
        <v>293</v>
      </c>
      <c r="M373" s="112" t="s">
        <v>102</v>
      </c>
    </row>
    <row r="374" spans="1:13" ht="15">
      <c r="A374" s="76">
        <v>1</v>
      </c>
      <c r="B374" s="121" t="s">
        <v>448</v>
      </c>
      <c r="D374" s="76" t="str">
        <f t="shared" si="15"/>
        <v xml:space="preserve"> m1</v>
      </c>
      <c r="F374" s="112" t="s">
        <v>102</v>
      </c>
      <c r="M374" s="102" t="s">
        <v>293</v>
      </c>
    </row>
    <row r="375" spans="1:13" ht="15">
      <c r="A375" s="76">
        <v>2</v>
      </c>
      <c r="B375" s="121" t="s">
        <v>448</v>
      </c>
      <c r="D375" s="76" t="str">
        <f t="shared" si="15"/>
        <v xml:space="preserve"> m2</v>
      </c>
      <c r="F375" s="112" t="s">
        <v>563</v>
      </c>
      <c r="M375" s="112" t="s">
        <v>103</v>
      </c>
    </row>
    <row r="376" spans="1:13" ht="15">
      <c r="A376" s="76">
        <v>3</v>
      </c>
      <c r="B376" s="121" t="s">
        <v>448</v>
      </c>
      <c r="D376" s="76" t="str">
        <f t="shared" si="15"/>
        <v xml:space="preserve"> m3</v>
      </c>
      <c r="F376" s="112" t="s">
        <v>104</v>
      </c>
      <c r="M376" s="112" t="s">
        <v>101</v>
      </c>
    </row>
    <row r="377" spans="1:13" ht="15">
      <c r="A377" s="76">
        <v>4</v>
      </c>
      <c r="B377" s="121" t="s">
        <v>448</v>
      </c>
      <c r="D377" s="76" t="str">
        <f t="shared" si="15"/>
        <v xml:space="preserve"> m4</v>
      </c>
      <c r="F377" s="112" t="s">
        <v>105</v>
      </c>
      <c r="M377" s="112" t="s">
        <v>97</v>
      </c>
    </row>
    <row r="378" spans="1:13" ht="15">
      <c r="A378" s="76">
        <v>5</v>
      </c>
      <c r="B378" s="121" t="s">
        <v>448</v>
      </c>
      <c r="D378" s="76" t="str">
        <f t="shared" si="15"/>
        <v xml:space="preserve"> m5</v>
      </c>
      <c r="F378" s="112" t="s">
        <v>106</v>
      </c>
      <c r="M378" s="112" t="s">
        <v>108</v>
      </c>
    </row>
    <row r="379" spans="1:13" ht="15">
      <c r="A379" s="76">
        <v>6</v>
      </c>
      <c r="B379" s="121" t="s">
        <v>448</v>
      </c>
      <c r="D379" s="76" t="str">
        <f t="shared" si="15"/>
        <v xml:space="preserve"> m6</v>
      </c>
      <c r="F379" s="112" t="s">
        <v>108</v>
      </c>
      <c r="M379" s="112" t="s">
        <v>106</v>
      </c>
    </row>
    <row r="380" spans="1:13" ht="15">
      <c r="A380" s="76">
        <v>7</v>
      </c>
      <c r="B380" s="121" t="s">
        <v>448</v>
      </c>
      <c r="D380" s="76" t="str">
        <f t="shared" si="15"/>
        <v xml:space="preserve"> m7</v>
      </c>
      <c r="F380" s="112" t="s">
        <v>97</v>
      </c>
      <c r="M380" s="112" t="s">
        <v>105</v>
      </c>
    </row>
    <row r="381" spans="1:13" ht="15">
      <c r="A381" s="76">
        <v>8</v>
      </c>
      <c r="B381" s="121" t="s">
        <v>448</v>
      </c>
      <c r="D381" s="76" t="str">
        <f t="shared" si="15"/>
        <v xml:space="preserve"> m8</v>
      </c>
      <c r="F381" s="112" t="s">
        <v>101</v>
      </c>
      <c r="M381" s="112" t="s">
        <v>104</v>
      </c>
    </row>
    <row r="382" spans="1:13" ht="15">
      <c r="A382" s="76">
        <v>9</v>
      </c>
      <c r="B382" s="121" t="s">
        <v>448</v>
      </c>
      <c r="D382" s="76" t="str">
        <f t="shared" si="15"/>
        <v xml:space="preserve"> m9</v>
      </c>
      <c r="F382" s="112" t="s">
        <v>103</v>
      </c>
      <c r="M382" s="112" t="s">
        <v>563</v>
      </c>
    </row>
    <row r="383" spans="1:13" ht="15">
      <c r="A383" s="76">
        <v>10</v>
      </c>
      <c r="B383" s="121" t="s">
        <v>448</v>
      </c>
      <c r="D383" s="76" t="str">
        <f t="shared" si="15"/>
        <v xml:space="preserve"> m10</v>
      </c>
      <c r="F383" s="102" t="s">
        <v>293</v>
      </c>
      <c r="M383" s="112" t="s">
        <v>102</v>
      </c>
    </row>
    <row r="384" spans="1:13" ht="15">
      <c r="A384" s="76">
        <v>1</v>
      </c>
      <c r="B384" s="121" t="s">
        <v>448</v>
      </c>
      <c r="D384" s="76" t="str">
        <f t="shared" si="15"/>
        <v xml:space="preserve"> m1</v>
      </c>
      <c r="F384" s="112" t="s">
        <v>102</v>
      </c>
      <c r="M384" s="102" t="s">
        <v>293</v>
      </c>
    </row>
    <row r="385" spans="1:13" ht="15">
      <c r="A385" s="76">
        <v>2</v>
      </c>
      <c r="B385" s="121" t="s">
        <v>448</v>
      </c>
      <c r="D385" s="76" t="str">
        <f t="shared" si="15"/>
        <v xml:space="preserve"> m2</v>
      </c>
      <c r="F385" s="112" t="s">
        <v>563</v>
      </c>
      <c r="M385" s="112" t="s">
        <v>103</v>
      </c>
    </row>
    <row r="386" spans="1:13" ht="15">
      <c r="A386" s="76">
        <v>3</v>
      </c>
      <c r="B386" s="121" t="s">
        <v>448</v>
      </c>
      <c r="D386" s="76" t="str">
        <f t="shared" si="15"/>
        <v xml:space="preserve"> m3</v>
      </c>
      <c r="F386" s="112" t="s">
        <v>104</v>
      </c>
      <c r="M386" s="112" t="s">
        <v>101</v>
      </c>
    </row>
    <row r="387" spans="1:13" ht="15">
      <c r="A387" s="76">
        <v>4</v>
      </c>
      <c r="B387" s="121" t="s">
        <v>448</v>
      </c>
      <c r="D387" s="76" t="str">
        <f t="shared" si="15"/>
        <v xml:space="preserve"> m4</v>
      </c>
      <c r="F387" s="112" t="s">
        <v>105</v>
      </c>
      <c r="M387" s="112" t="s">
        <v>97</v>
      </c>
    </row>
    <row r="388" spans="1:13" ht="15">
      <c r="A388" s="76">
        <v>5</v>
      </c>
      <c r="B388" s="121" t="s">
        <v>448</v>
      </c>
      <c r="D388" s="76" t="str">
        <f t="shared" ref="D388:D403" si="16">CONCATENATE(C388," ",B388,A388)</f>
        <v xml:space="preserve"> m5</v>
      </c>
      <c r="F388" s="112" t="s">
        <v>106</v>
      </c>
      <c r="M388" s="112" t="s">
        <v>108</v>
      </c>
    </row>
    <row r="389" spans="1:13" ht="15">
      <c r="A389" s="76">
        <v>6</v>
      </c>
      <c r="B389" s="121" t="s">
        <v>448</v>
      </c>
      <c r="D389" s="76" t="str">
        <f t="shared" si="16"/>
        <v xml:space="preserve"> m6</v>
      </c>
      <c r="F389" s="112" t="s">
        <v>108</v>
      </c>
      <c r="M389" s="112" t="s">
        <v>106</v>
      </c>
    </row>
    <row r="390" spans="1:13" ht="15">
      <c r="A390" s="76">
        <v>7</v>
      </c>
      <c r="B390" s="121" t="s">
        <v>448</v>
      </c>
      <c r="D390" s="76" t="str">
        <f t="shared" si="16"/>
        <v xml:space="preserve"> m7</v>
      </c>
      <c r="F390" s="112" t="s">
        <v>97</v>
      </c>
      <c r="M390" s="112" t="s">
        <v>105</v>
      </c>
    </row>
    <row r="391" spans="1:13" ht="15">
      <c r="A391" s="76">
        <v>8</v>
      </c>
      <c r="B391" s="121" t="s">
        <v>448</v>
      </c>
      <c r="D391" s="76" t="str">
        <f t="shared" si="16"/>
        <v xml:space="preserve"> m8</v>
      </c>
      <c r="F391" s="112" t="s">
        <v>101</v>
      </c>
      <c r="M391" s="112" t="s">
        <v>104</v>
      </c>
    </row>
    <row r="392" spans="1:13" ht="15">
      <c r="A392" s="76">
        <v>9</v>
      </c>
      <c r="B392" s="121" t="s">
        <v>448</v>
      </c>
      <c r="D392" s="76" t="str">
        <f t="shared" si="16"/>
        <v xml:space="preserve"> m9</v>
      </c>
      <c r="F392" s="112" t="s">
        <v>103</v>
      </c>
      <c r="M392" s="112" t="s">
        <v>563</v>
      </c>
    </row>
    <row r="393" spans="1:13" ht="15">
      <c r="A393" s="76">
        <v>10</v>
      </c>
      <c r="B393" s="121" t="s">
        <v>448</v>
      </c>
      <c r="D393" s="76" t="str">
        <f t="shared" si="16"/>
        <v xml:space="preserve"> m10</v>
      </c>
      <c r="F393" s="102" t="s">
        <v>293</v>
      </c>
      <c r="M393" s="112" t="s">
        <v>102</v>
      </c>
    </row>
    <row r="394" spans="1:13" ht="15">
      <c r="A394" s="76">
        <v>1</v>
      </c>
      <c r="B394" s="121" t="s">
        <v>448</v>
      </c>
      <c r="D394" s="76" t="str">
        <f t="shared" si="16"/>
        <v xml:space="preserve"> m1</v>
      </c>
      <c r="F394" s="112" t="s">
        <v>102</v>
      </c>
      <c r="M394" s="102" t="s">
        <v>293</v>
      </c>
    </row>
    <row r="395" spans="1:13" ht="15">
      <c r="A395" s="76">
        <v>2</v>
      </c>
      <c r="B395" s="121" t="s">
        <v>448</v>
      </c>
      <c r="D395" s="76" t="str">
        <f t="shared" si="16"/>
        <v xml:space="preserve"> m2</v>
      </c>
      <c r="F395" s="112" t="s">
        <v>563</v>
      </c>
    </row>
    <row r="396" spans="1:13" ht="15">
      <c r="A396" s="76">
        <v>3</v>
      </c>
      <c r="B396" s="121" t="s">
        <v>448</v>
      </c>
      <c r="D396" s="76" t="str">
        <f t="shared" si="16"/>
        <v xml:space="preserve"> m3</v>
      </c>
      <c r="F396" s="112" t="s">
        <v>104</v>
      </c>
    </row>
    <row r="397" spans="1:13" ht="15">
      <c r="A397" s="76">
        <v>4</v>
      </c>
      <c r="B397" s="121" t="s">
        <v>448</v>
      </c>
      <c r="D397" s="76" t="str">
        <f t="shared" si="16"/>
        <v xml:space="preserve"> m4</v>
      </c>
      <c r="F397" s="112" t="s">
        <v>105</v>
      </c>
    </row>
    <row r="398" spans="1:13" ht="15">
      <c r="A398" s="76">
        <v>5</v>
      </c>
      <c r="B398" s="121" t="s">
        <v>448</v>
      </c>
      <c r="D398" s="76" t="str">
        <f t="shared" si="16"/>
        <v xml:space="preserve"> m5</v>
      </c>
      <c r="F398" s="112" t="s">
        <v>106</v>
      </c>
    </row>
    <row r="399" spans="1:13" ht="15">
      <c r="A399" s="76">
        <v>6</v>
      </c>
      <c r="B399" s="121" t="s">
        <v>448</v>
      </c>
      <c r="D399" s="76" t="str">
        <f t="shared" si="16"/>
        <v xml:space="preserve"> m6</v>
      </c>
      <c r="F399" s="112" t="s">
        <v>108</v>
      </c>
    </row>
    <row r="400" spans="1:13" ht="15">
      <c r="A400" s="76">
        <v>7</v>
      </c>
      <c r="B400" s="121" t="s">
        <v>448</v>
      </c>
      <c r="D400" s="76" t="str">
        <f t="shared" si="16"/>
        <v xml:space="preserve"> m7</v>
      </c>
      <c r="F400" s="112" t="s">
        <v>97</v>
      </c>
    </row>
    <row r="401" spans="1:6" ht="15">
      <c r="A401" s="76">
        <v>8</v>
      </c>
      <c r="B401" s="121" t="s">
        <v>448</v>
      </c>
      <c r="D401" s="76" t="str">
        <f t="shared" si="16"/>
        <v xml:space="preserve"> m8</v>
      </c>
      <c r="F401" s="112" t="s">
        <v>101</v>
      </c>
    </row>
    <row r="402" spans="1:6" ht="15">
      <c r="A402" s="76">
        <v>9</v>
      </c>
      <c r="B402" s="121" t="s">
        <v>448</v>
      </c>
      <c r="D402" s="76" t="str">
        <f t="shared" si="16"/>
        <v xml:space="preserve"> m9</v>
      </c>
      <c r="F402" s="112" t="s">
        <v>103</v>
      </c>
    </row>
    <row r="403" spans="1:6" ht="15">
      <c r="A403" s="76">
        <v>10</v>
      </c>
      <c r="B403" s="121" t="s">
        <v>448</v>
      </c>
      <c r="D403" s="76" t="str">
        <f t="shared" si="16"/>
        <v xml:space="preserve"> m10</v>
      </c>
      <c r="F403" s="102" t="s">
        <v>293</v>
      </c>
    </row>
  </sheetData>
  <phoneticPr fontId="13" type="noConversion"/>
  <pageMargins left="1" right="1" top="0.57361111111111107" bottom="0.57361111111111107" header="0" footer="0"/>
  <headerFooter alignWithMargins="0">
    <oddHeader>&amp;L&amp;C&amp;R</oddHeader>
    <oddFooter>&amp;L&amp;C&amp;R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7"/>
  <sheetViews>
    <sheetView zoomScaleSheetLayoutView="1"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ColWidth="11.42578125" defaultRowHeight="15"/>
  <cols>
    <col min="1" max="1" width="6.42578125" style="11" customWidth="1"/>
    <col min="2" max="3" width="6.28515625" style="10" customWidth="1"/>
    <col min="4" max="4" width="11.28515625" style="11" customWidth="1"/>
    <col min="5" max="5" width="14.140625" style="11" customWidth="1"/>
    <col min="6" max="7" width="9" style="11" customWidth="1"/>
    <col min="8" max="8" width="8.85546875" style="19" customWidth="1"/>
    <col min="9" max="9" width="10.7109375" style="19" customWidth="1"/>
    <col min="10" max="10" width="10.28515625" style="19" customWidth="1"/>
    <col min="11" max="11" width="9.140625" style="19" customWidth="1"/>
    <col min="12" max="12" width="8.42578125" style="19" customWidth="1"/>
    <col min="13" max="13" width="9.42578125" style="19" customWidth="1"/>
    <col min="14" max="15" width="11.42578125" style="19"/>
    <col min="16" max="16384" width="11.42578125" style="11"/>
  </cols>
  <sheetData>
    <row r="1" spans="1:256">
      <c r="F1" s="10">
        <v>1</v>
      </c>
      <c r="G1" s="10">
        <v>2</v>
      </c>
      <c r="H1" s="123" t="s">
        <v>40</v>
      </c>
      <c r="I1" s="123" t="s">
        <v>42</v>
      </c>
      <c r="J1" s="123" t="s">
        <v>43</v>
      </c>
      <c r="K1" s="123" t="s">
        <v>44</v>
      </c>
      <c r="L1" s="123" t="s">
        <v>45</v>
      </c>
      <c r="M1" s="123" t="s">
        <v>450</v>
      </c>
      <c r="N1" s="123" t="s">
        <v>42</v>
      </c>
      <c r="O1" s="123" t="s">
        <v>43</v>
      </c>
      <c r="P1" s="123" t="s">
        <v>44</v>
      </c>
      <c r="Q1" s="123"/>
      <c r="R1" s="123" t="s">
        <v>46</v>
      </c>
      <c r="S1" s="145" t="s">
        <v>47</v>
      </c>
      <c r="T1" s="132"/>
      <c r="U1" s="140"/>
      <c r="W1" s="124"/>
      <c r="X1" s="135"/>
      <c r="Z1" s="142"/>
      <c r="AA1" s="142"/>
    </row>
    <row r="2" spans="1:256">
      <c r="E2" s="11">
        <v>1</v>
      </c>
      <c r="H2" s="123">
        <v>2</v>
      </c>
      <c r="I2" s="123">
        <v>3</v>
      </c>
      <c r="J2" s="123">
        <v>4</v>
      </c>
      <c r="K2" s="123">
        <v>5</v>
      </c>
      <c r="L2" s="123">
        <v>6</v>
      </c>
      <c r="M2" s="30">
        <v>7</v>
      </c>
      <c r="N2" s="30">
        <v>8</v>
      </c>
      <c r="O2" s="30">
        <v>9</v>
      </c>
      <c r="P2" s="30">
        <v>10</v>
      </c>
      <c r="Q2" s="30">
        <v>11</v>
      </c>
      <c r="R2" s="145">
        <v>12</v>
      </c>
      <c r="S2" s="134">
        <v>13</v>
      </c>
      <c r="T2" s="145">
        <v>14</v>
      </c>
      <c r="U2" s="134">
        <v>15</v>
      </c>
      <c r="V2" s="145">
        <v>16</v>
      </c>
      <c r="W2" s="134">
        <v>17</v>
      </c>
      <c r="X2" s="145">
        <v>18</v>
      </c>
      <c r="Y2" s="134">
        <v>19</v>
      </c>
      <c r="Z2" s="145">
        <v>20</v>
      </c>
      <c r="AA2" s="134">
        <v>21</v>
      </c>
    </row>
    <row r="3" spans="1:256">
      <c r="A3" s="11" t="s">
        <v>398</v>
      </c>
      <c r="B3" s="10" t="s">
        <v>78</v>
      </c>
      <c r="C3" s="10" t="s">
        <v>79</v>
      </c>
      <c r="D3" s="11" t="s">
        <v>400</v>
      </c>
      <c r="E3" s="11" t="s">
        <v>401</v>
      </c>
      <c r="H3" s="123" t="s">
        <v>80</v>
      </c>
      <c r="I3" s="123" t="s">
        <v>81</v>
      </c>
      <c r="J3" s="123" t="s">
        <v>82</v>
      </c>
      <c r="K3" s="123" t="s">
        <v>84</v>
      </c>
      <c r="L3" s="123" t="s">
        <v>85</v>
      </c>
      <c r="M3" s="30" t="s">
        <v>80</v>
      </c>
      <c r="N3" s="30" t="s">
        <v>81</v>
      </c>
      <c r="O3" s="30" t="s">
        <v>82</v>
      </c>
      <c r="P3" s="30" t="s">
        <v>84</v>
      </c>
      <c r="Q3" s="30" t="s">
        <v>85</v>
      </c>
      <c r="R3" s="123" t="s">
        <v>46</v>
      </c>
      <c r="S3" s="145" t="s">
        <v>47</v>
      </c>
      <c r="T3" s="9" t="s">
        <v>86</v>
      </c>
      <c r="U3" s="9" t="s">
        <v>450</v>
      </c>
      <c r="V3" s="9" t="s">
        <v>87</v>
      </c>
      <c r="W3" s="9" t="s">
        <v>86</v>
      </c>
      <c r="X3" s="9" t="s">
        <v>450</v>
      </c>
      <c r="Y3" s="9" t="s">
        <v>87</v>
      </c>
      <c r="Z3" s="9" t="s">
        <v>86</v>
      </c>
      <c r="AA3" s="9" t="s">
        <v>450</v>
      </c>
    </row>
    <row r="4" spans="1:256">
      <c r="A4" s="11">
        <v>1</v>
      </c>
      <c r="B4" s="10" t="s">
        <v>241</v>
      </c>
      <c r="C4" s="10" t="s">
        <v>567</v>
      </c>
      <c r="D4" s="11" t="s">
        <v>395</v>
      </c>
      <c r="E4" s="11" t="str">
        <f t="shared" ref="E4:E35" si="0">CONCATENATE(B4,"_",D4," ",C4)</f>
        <v>in_60m v</v>
      </c>
      <c r="F4" s="144">
        <f t="shared" ref="F4:F35" si="1">M4</f>
        <v>6.8</v>
      </c>
      <c r="G4" s="144">
        <f t="shared" ref="G4:G35" si="2">L4</f>
        <v>7.45</v>
      </c>
      <c r="H4" s="129">
        <v>6.62</v>
      </c>
      <c r="I4" s="129">
        <v>6.67</v>
      </c>
      <c r="J4" s="129">
        <v>6.69</v>
      </c>
      <c r="K4" s="129">
        <v>7.08</v>
      </c>
      <c r="L4" s="129">
        <v>7.45</v>
      </c>
      <c r="M4" s="136">
        <v>6.8</v>
      </c>
      <c r="N4" s="27"/>
      <c r="O4" s="27"/>
      <c r="P4" s="9"/>
      <c r="Q4" s="9"/>
      <c r="R4" s="9">
        <v>7.3</v>
      </c>
      <c r="S4" s="9">
        <v>7.06</v>
      </c>
      <c r="T4" s="9"/>
      <c r="U4" s="9"/>
      <c r="V4" s="9"/>
      <c r="W4" s="9"/>
      <c r="X4" s="9"/>
      <c r="Y4" s="9"/>
      <c r="Z4" s="9"/>
      <c r="AA4" s="9"/>
    </row>
    <row r="5" spans="1:256">
      <c r="A5" s="11">
        <v>2</v>
      </c>
      <c r="B5" s="10" t="s">
        <v>241</v>
      </c>
      <c r="C5" s="10" t="s">
        <v>567</v>
      </c>
      <c r="D5" s="11" t="s">
        <v>397</v>
      </c>
      <c r="E5" s="11" t="str">
        <f t="shared" si="0"/>
        <v>in_200m v</v>
      </c>
      <c r="F5" s="144">
        <f t="shared" si="1"/>
        <v>21.97</v>
      </c>
      <c r="G5" s="144">
        <f t="shared" si="2"/>
        <v>24.28</v>
      </c>
      <c r="H5" s="27">
        <v>21.27</v>
      </c>
      <c r="I5" s="27">
        <v>21.47</v>
      </c>
      <c r="J5" s="27">
        <v>22.34</v>
      </c>
      <c r="K5" s="27" t="s">
        <v>76</v>
      </c>
      <c r="L5" s="27">
        <v>24.28</v>
      </c>
      <c r="M5" s="136">
        <v>21.97</v>
      </c>
      <c r="N5" s="27"/>
      <c r="O5" s="27"/>
      <c r="P5" s="9"/>
      <c r="Q5" s="9"/>
      <c r="R5" s="9">
        <v>23.81</v>
      </c>
      <c r="S5" s="9">
        <v>22.49</v>
      </c>
      <c r="T5" s="9"/>
      <c r="U5" s="9"/>
      <c r="V5" s="9"/>
      <c r="W5" s="9"/>
      <c r="X5" s="9"/>
      <c r="Y5" s="9"/>
      <c r="Z5" s="9"/>
      <c r="AA5" s="9"/>
    </row>
    <row r="6" spans="1:256">
      <c r="A6" s="11">
        <v>3</v>
      </c>
      <c r="B6" s="46" t="s">
        <v>241</v>
      </c>
      <c r="C6" s="46" t="s">
        <v>567</v>
      </c>
      <c r="D6" s="80" t="s">
        <v>394</v>
      </c>
      <c r="E6" s="11" t="str">
        <f t="shared" si="0"/>
        <v>in_300m v</v>
      </c>
      <c r="F6" s="144">
        <f t="shared" si="1"/>
        <v>35.96</v>
      </c>
      <c r="G6" s="144">
        <f t="shared" si="2"/>
        <v>38.4</v>
      </c>
      <c r="H6" s="136">
        <v>34.11</v>
      </c>
      <c r="I6" s="136">
        <v>34.78</v>
      </c>
      <c r="J6" s="136">
        <v>35.19</v>
      </c>
      <c r="K6" s="136">
        <v>36.28</v>
      </c>
      <c r="L6" s="136">
        <v>38.4</v>
      </c>
      <c r="M6" s="136">
        <v>35.96</v>
      </c>
      <c r="N6" s="136"/>
      <c r="O6" s="136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  <c r="IV6" s="80"/>
    </row>
    <row r="7" spans="1:256">
      <c r="A7" s="11">
        <v>4</v>
      </c>
      <c r="B7" s="10" t="s">
        <v>241</v>
      </c>
      <c r="C7" s="10" t="s">
        <v>567</v>
      </c>
      <c r="D7" s="11" t="s">
        <v>433</v>
      </c>
      <c r="E7" s="11" t="str">
        <f t="shared" si="0"/>
        <v>in_400m v</v>
      </c>
      <c r="F7" s="144">
        <f t="shared" si="1"/>
        <v>50.1</v>
      </c>
      <c r="G7" s="144">
        <f t="shared" si="2"/>
        <v>56.2</v>
      </c>
      <c r="H7" s="27">
        <v>46.75</v>
      </c>
      <c r="I7" s="27">
        <v>48.61</v>
      </c>
      <c r="J7" s="27">
        <v>49.81</v>
      </c>
      <c r="K7" s="27">
        <v>51.06</v>
      </c>
      <c r="L7" s="27">
        <v>56.2</v>
      </c>
      <c r="M7" s="146">
        <v>50.1</v>
      </c>
      <c r="N7" s="27"/>
      <c r="O7" s="27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56">
      <c r="A8" s="11">
        <v>5</v>
      </c>
      <c r="B8" s="10" t="s">
        <v>241</v>
      </c>
      <c r="C8" s="10" t="s">
        <v>567</v>
      </c>
      <c r="D8" s="11" t="s">
        <v>408</v>
      </c>
      <c r="E8" s="11" t="str">
        <f t="shared" si="0"/>
        <v>in_600m v</v>
      </c>
      <c r="F8" s="144">
        <f t="shared" si="1"/>
        <v>9.5601851851851805E-4</v>
      </c>
      <c r="G8" s="144">
        <f t="shared" si="2"/>
        <v>1.04016203703704E-3</v>
      </c>
      <c r="H8" s="147">
        <v>8.9351851851851897E-4</v>
      </c>
      <c r="I8" s="147">
        <v>9.1770833333333298E-4</v>
      </c>
      <c r="J8" s="147">
        <v>9.3935185185185202E-4</v>
      </c>
      <c r="K8" s="147">
        <v>9.6400462962962998E-4</v>
      </c>
      <c r="L8" s="147">
        <v>1.04016203703704E-3</v>
      </c>
      <c r="M8" s="143">
        <v>9.5601851851851805E-4</v>
      </c>
      <c r="N8" s="27"/>
      <c r="O8" s="27"/>
      <c r="P8" s="9"/>
      <c r="Q8" s="131"/>
      <c r="R8" s="131">
        <v>9.8275462962963008E-4</v>
      </c>
      <c r="S8" s="131">
        <v>9.6331018518518499E-4</v>
      </c>
      <c r="T8" s="9"/>
      <c r="U8" s="9"/>
      <c r="V8" s="9"/>
      <c r="W8" s="9"/>
      <c r="X8" s="9"/>
      <c r="Y8" s="9"/>
      <c r="Z8" s="9"/>
      <c r="AA8" s="9"/>
    </row>
    <row r="9" spans="1:256">
      <c r="A9" s="11">
        <v>6</v>
      </c>
      <c r="B9" s="10" t="s">
        <v>241</v>
      </c>
      <c r="C9" s="10" t="s">
        <v>567</v>
      </c>
      <c r="D9" s="11" t="s">
        <v>405</v>
      </c>
      <c r="E9" s="11" t="str">
        <f t="shared" si="0"/>
        <v>in_800m v</v>
      </c>
      <c r="F9" s="144">
        <f t="shared" si="1"/>
        <v>1.2847222222222201E-3</v>
      </c>
      <c r="G9" s="144">
        <f t="shared" si="2"/>
        <v>1.04016203703704E-3</v>
      </c>
      <c r="H9" s="147">
        <v>1.26689814814815E-3</v>
      </c>
      <c r="I9" s="147">
        <v>1.29988425925926E-3</v>
      </c>
      <c r="J9" s="147">
        <v>1.30358796296296E-3</v>
      </c>
      <c r="K9" s="147">
        <v>1.3547453703703701E-3</v>
      </c>
      <c r="L9" s="147">
        <v>1.04016203703704E-3</v>
      </c>
      <c r="M9" s="143">
        <v>1.2847222222222201E-3</v>
      </c>
      <c r="N9" s="27"/>
      <c r="O9" s="27"/>
      <c r="P9" s="9"/>
      <c r="Q9" s="9"/>
      <c r="R9" s="9"/>
      <c r="S9" s="131"/>
      <c r="T9" s="9"/>
      <c r="U9" s="9"/>
      <c r="V9" s="9"/>
      <c r="W9" s="9"/>
      <c r="X9" s="9"/>
      <c r="Y9" s="9"/>
      <c r="Z9" s="9"/>
      <c r="AA9" s="9"/>
    </row>
    <row r="10" spans="1:256">
      <c r="A10" s="11">
        <v>7</v>
      </c>
      <c r="B10" s="10" t="s">
        <v>241</v>
      </c>
      <c r="C10" s="10" t="s">
        <v>567</v>
      </c>
      <c r="D10" s="11" t="s">
        <v>411</v>
      </c>
      <c r="E10" s="11" t="str">
        <f t="shared" si="0"/>
        <v>in_1000m v</v>
      </c>
      <c r="F10" s="144">
        <f t="shared" si="1"/>
        <v>1.7048611111111099E-3</v>
      </c>
      <c r="G10" s="144">
        <f t="shared" si="2"/>
        <v>1.51967592592593E-3</v>
      </c>
      <c r="H10" s="147">
        <v>1.6539351851851899E-3</v>
      </c>
      <c r="I10" s="137">
        <v>1.6990740740740701E-3</v>
      </c>
      <c r="J10" s="147">
        <v>1.7229166666666699E-3</v>
      </c>
      <c r="K10" s="147">
        <v>1.77939814814815E-3</v>
      </c>
      <c r="L10" s="143">
        <v>1.51967592592593E-3</v>
      </c>
      <c r="M10" s="143">
        <v>1.7048611111111099E-3</v>
      </c>
      <c r="N10" s="27"/>
      <c r="O10" s="27"/>
      <c r="P10" s="9"/>
      <c r="Q10" s="131"/>
      <c r="R10" s="131">
        <v>1.8415509259259301E-3</v>
      </c>
      <c r="S10" s="131">
        <v>1.76851851851852E-3</v>
      </c>
      <c r="T10" s="9"/>
      <c r="U10" s="9"/>
      <c r="V10" s="9"/>
      <c r="W10" s="9"/>
      <c r="X10" s="9"/>
      <c r="Y10" s="9"/>
      <c r="Z10" s="9"/>
      <c r="AA10" s="9"/>
    </row>
    <row r="11" spans="1:256">
      <c r="A11" s="11">
        <v>8</v>
      </c>
      <c r="B11" s="10" t="s">
        <v>241</v>
      </c>
      <c r="C11" s="10" t="s">
        <v>567</v>
      </c>
      <c r="D11" s="11" t="s">
        <v>414</v>
      </c>
      <c r="E11" s="11" t="str">
        <f t="shared" si="0"/>
        <v>in_1500m v</v>
      </c>
      <c r="F11" s="144">
        <f t="shared" si="1"/>
        <v>2.6083333333333301E-3</v>
      </c>
      <c r="G11" s="144">
        <f t="shared" si="2"/>
        <v>0</v>
      </c>
      <c r="H11" s="147">
        <v>2.5817129629629601E-3</v>
      </c>
      <c r="I11" s="137">
        <v>2.6770833333333299E-3</v>
      </c>
      <c r="J11" s="137">
        <v>2.7268518518518501E-3</v>
      </c>
      <c r="K11" s="137">
        <v>2.8599537037037001E-3</v>
      </c>
      <c r="L11" s="27"/>
      <c r="M11" s="147">
        <v>2.6083333333333301E-3</v>
      </c>
      <c r="N11" s="27"/>
      <c r="O11" s="27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56">
      <c r="A12" s="11">
        <v>9</v>
      </c>
      <c r="B12" s="10" t="s">
        <v>241</v>
      </c>
      <c r="C12" s="10" t="s">
        <v>567</v>
      </c>
      <c r="D12" s="11" t="s">
        <v>48</v>
      </c>
      <c r="E12" s="11" t="str">
        <f t="shared" si="0"/>
        <v>in_1 mylia v</v>
      </c>
      <c r="F12" s="144">
        <f t="shared" si="1"/>
        <v>2.8994212962963001E-3</v>
      </c>
      <c r="G12" s="144">
        <f t="shared" si="2"/>
        <v>0</v>
      </c>
      <c r="H12" s="147">
        <v>2.8994212962963001E-3</v>
      </c>
      <c r="I12" s="147"/>
      <c r="J12" s="27"/>
      <c r="K12" s="147"/>
      <c r="L12" s="27"/>
      <c r="M12" s="147">
        <v>2.8994212962963001E-3</v>
      </c>
      <c r="N12" s="27"/>
      <c r="O12" s="27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56">
      <c r="A13" s="11">
        <v>10</v>
      </c>
      <c r="B13" s="10" t="s">
        <v>241</v>
      </c>
      <c r="C13" s="10" t="s">
        <v>567</v>
      </c>
      <c r="D13" s="11" t="s">
        <v>210</v>
      </c>
      <c r="E13" s="11" t="str">
        <f t="shared" si="0"/>
        <v>in_2000m v</v>
      </c>
      <c r="F13" s="144">
        <f t="shared" si="1"/>
        <v>3.7619212962963001E-3</v>
      </c>
      <c r="G13" s="144">
        <f t="shared" si="2"/>
        <v>4.1782407407407402E-3</v>
      </c>
      <c r="H13" s="147">
        <v>3.6409722222222199E-3</v>
      </c>
      <c r="I13" s="147">
        <v>3.81203703703704E-3</v>
      </c>
      <c r="J13" s="143">
        <v>3.8888888888888901E-3</v>
      </c>
      <c r="K13" s="137">
        <v>3.99074074074074E-3</v>
      </c>
      <c r="L13" s="143">
        <v>4.1782407407407402E-3</v>
      </c>
      <c r="M13" s="147">
        <v>3.7619212962963001E-3</v>
      </c>
      <c r="N13" s="27"/>
      <c r="O13" s="27"/>
      <c r="P13" s="9"/>
      <c r="Q13" s="131"/>
      <c r="R13" s="131">
        <v>4.1386574074074103E-3</v>
      </c>
      <c r="S13" s="131">
        <v>4.0252314814814803E-3</v>
      </c>
      <c r="T13" s="9"/>
      <c r="U13" s="9"/>
      <c r="V13" s="9"/>
      <c r="W13" s="9"/>
      <c r="X13" s="9"/>
      <c r="Y13" s="9"/>
      <c r="Z13" s="9"/>
      <c r="AA13" s="9"/>
    </row>
    <row r="14" spans="1:256">
      <c r="A14" s="11">
        <v>11</v>
      </c>
      <c r="B14" s="10" t="s">
        <v>241</v>
      </c>
      <c r="C14" s="10" t="s">
        <v>567</v>
      </c>
      <c r="D14" s="11" t="s">
        <v>197</v>
      </c>
      <c r="E14" s="11" t="str">
        <f t="shared" si="0"/>
        <v>in_5000m v</v>
      </c>
      <c r="F14" s="144">
        <f t="shared" si="1"/>
        <v>0</v>
      </c>
      <c r="G14" s="144">
        <f t="shared" si="2"/>
        <v>0</v>
      </c>
      <c r="H14" s="147">
        <v>9.5497685185185199E-3</v>
      </c>
      <c r="I14" s="27"/>
      <c r="J14" s="143"/>
      <c r="K14" s="147"/>
      <c r="L14" s="27"/>
      <c r="M14" s="27"/>
      <c r="N14" s="27"/>
      <c r="O14" s="27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56">
      <c r="A15" s="11">
        <v>12</v>
      </c>
      <c r="B15" s="10" t="s">
        <v>241</v>
      </c>
      <c r="C15" s="10" t="s">
        <v>567</v>
      </c>
      <c r="D15" s="11" t="s">
        <v>56</v>
      </c>
      <c r="E15" s="11" t="str">
        <f t="shared" si="0"/>
        <v>in_3000m klb v</v>
      </c>
      <c r="F15" s="144">
        <f t="shared" si="1"/>
        <v>6.0236111111111098E-3</v>
      </c>
      <c r="G15" s="144">
        <f t="shared" si="2"/>
        <v>0</v>
      </c>
      <c r="H15" s="137">
        <v>5.9837962962963004E-3</v>
      </c>
      <c r="I15" s="147"/>
      <c r="J15" s="27"/>
      <c r="K15" s="27"/>
      <c r="L15" s="27"/>
      <c r="M15" s="147">
        <v>6.0236111111111098E-3</v>
      </c>
      <c r="N15" s="27"/>
      <c r="O15" s="27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56">
      <c r="A16" s="11">
        <v>13</v>
      </c>
      <c r="B16" s="10" t="s">
        <v>241</v>
      </c>
      <c r="C16" s="10" t="s">
        <v>567</v>
      </c>
      <c r="D16" s="11" t="s">
        <v>412</v>
      </c>
      <c r="E16" s="11" t="str">
        <f t="shared" si="0"/>
        <v>in_3000m v</v>
      </c>
      <c r="F16" s="144">
        <f t="shared" si="1"/>
        <v>5.70983796296296E-3</v>
      </c>
      <c r="G16" s="144">
        <f t="shared" si="2"/>
        <v>6.5277777777777799E-3</v>
      </c>
      <c r="H16" s="137">
        <v>5.4976851851851897E-3</v>
      </c>
      <c r="I16" s="147">
        <v>5.8518518518518503E-3</v>
      </c>
      <c r="J16" s="143">
        <v>5.8888888888888897E-3</v>
      </c>
      <c r="K16" s="27"/>
      <c r="L16" s="143">
        <v>6.5277777777777799E-3</v>
      </c>
      <c r="M16" s="147">
        <v>5.70983796296296E-3</v>
      </c>
      <c r="N16" s="27"/>
      <c r="O16" s="27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>
      <c r="A17" s="11">
        <v>14</v>
      </c>
      <c r="B17" s="10" t="s">
        <v>241</v>
      </c>
      <c r="C17" s="10" t="s">
        <v>567</v>
      </c>
      <c r="D17" s="11" t="s">
        <v>413</v>
      </c>
      <c r="E17" s="11" t="str">
        <f t="shared" si="0"/>
        <v>in_60m bb v</v>
      </c>
      <c r="F17" s="144">
        <f t="shared" si="1"/>
        <v>8.25</v>
      </c>
      <c r="G17" s="144">
        <f t="shared" si="2"/>
        <v>8.6</v>
      </c>
      <c r="H17" s="27">
        <v>7.85</v>
      </c>
      <c r="I17" s="27"/>
      <c r="J17" s="27"/>
      <c r="K17" s="27">
        <v>8.36</v>
      </c>
      <c r="L17" s="27">
        <v>8.6</v>
      </c>
      <c r="M17" s="27">
        <v>8.25</v>
      </c>
      <c r="N17" s="27"/>
      <c r="O17" s="27"/>
      <c r="P17" s="9"/>
      <c r="Q17" s="9"/>
      <c r="R17" s="9">
        <v>8.6</v>
      </c>
      <c r="S17" s="9">
        <v>7.87</v>
      </c>
      <c r="T17" s="9"/>
      <c r="U17" s="9"/>
      <c r="V17" s="9"/>
      <c r="W17" s="9"/>
      <c r="X17" s="9"/>
      <c r="Y17" s="9"/>
      <c r="Z17" s="9"/>
      <c r="AA17" s="9"/>
    </row>
    <row r="18" spans="1:27">
      <c r="A18" s="11">
        <v>15</v>
      </c>
      <c r="B18" s="10" t="s">
        <v>241</v>
      </c>
      <c r="C18" s="10" t="s">
        <v>567</v>
      </c>
      <c r="D18" s="11" t="s">
        <v>557</v>
      </c>
      <c r="E18" s="11" t="str">
        <f t="shared" si="0"/>
        <v>in_60m bb.99 v</v>
      </c>
      <c r="F18" s="144">
        <f t="shared" si="1"/>
        <v>0</v>
      </c>
      <c r="G18" s="144">
        <f t="shared" si="2"/>
        <v>0</v>
      </c>
      <c r="H18" s="27"/>
      <c r="I18" s="27">
        <v>7.97</v>
      </c>
      <c r="J18" s="27"/>
      <c r="K18" s="27"/>
      <c r="L18" s="27"/>
      <c r="M18" s="27"/>
      <c r="N18" s="27"/>
      <c r="O18" s="27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>
      <c r="A19" s="11">
        <v>16</v>
      </c>
      <c r="B19" s="10" t="s">
        <v>241</v>
      </c>
      <c r="C19" s="10" t="s">
        <v>567</v>
      </c>
      <c r="D19" s="11" t="s">
        <v>432</v>
      </c>
      <c r="E19" s="11" t="str">
        <f t="shared" si="0"/>
        <v>in_60m bb.914 v</v>
      </c>
      <c r="F19" s="144">
        <f t="shared" si="1"/>
        <v>0</v>
      </c>
      <c r="G19" s="144">
        <f t="shared" si="2"/>
        <v>0</v>
      </c>
      <c r="H19" s="27"/>
      <c r="I19" s="27"/>
      <c r="J19" s="27"/>
      <c r="K19" s="27"/>
      <c r="L19" s="27"/>
      <c r="M19" s="27"/>
      <c r="N19" s="27"/>
      <c r="O19" s="27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>
      <c r="A20" s="11">
        <v>17</v>
      </c>
      <c r="B20" s="10" t="s">
        <v>241</v>
      </c>
      <c r="C20" s="10" t="s">
        <v>567</v>
      </c>
      <c r="D20" s="11" t="s">
        <v>239</v>
      </c>
      <c r="E20" s="11" t="str">
        <f t="shared" si="0"/>
        <v>in_60m bb.84 v</v>
      </c>
      <c r="F20" s="144">
        <f t="shared" si="1"/>
        <v>0</v>
      </c>
      <c r="G20" s="144">
        <f t="shared" si="2"/>
        <v>0</v>
      </c>
      <c r="H20" s="27"/>
      <c r="I20" s="27"/>
      <c r="J20" s="27"/>
      <c r="K20" s="27"/>
      <c r="L20" s="27"/>
      <c r="M20" s="27"/>
      <c r="N20" s="27"/>
      <c r="O20" s="27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>
      <c r="A21" s="11">
        <v>18</v>
      </c>
      <c r="B21" s="10" t="s">
        <v>241</v>
      </c>
      <c r="C21" s="10" t="s">
        <v>567</v>
      </c>
      <c r="D21" s="11" t="s">
        <v>244</v>
      </c>
      <c r="E21" s="11" t="str">
        <f t="shared" si="0"/>
        <v>in_2000m klb v</v>
      </c>
      <c r="F21" s="144">
        <f t="shared" si="1"/>
        <v>3.8356481481481501E-3</v>
      </c>
      <c r="G21" s="144">
        <f t="shared" si="2"/>
        <v>0</v>
      </c>
      <c r="H21" s="147">
        <v>3.8096064814814798E-3</v>
      </c>
      <c r="I21" s="147">
        <v>3.9510416666666704E-3</v>
      </c>
      <c r="J21" s="143">
        <v>4.0104166666666699E-3</v>
      </c>
      <c r="K21" s="143">
        <v>4.0925925925925904E-3</v>
      </c>
      <c r="L21" s="27"/>
      <c r="M21" s="147">
        <v>3.8356481481481501E-3</v>
      </c>
      <c r="N21" s="27"/>
      <c r="O21" s="27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>
      <c r="A22" s="11">
        <v>19</v>
      </c>
      <c r="B22" s="10" t="s">
        <v>241</v>
      </c>
      <c r="C22" s="10" t="s">
        <v>567</v>
      </c>
      <c r="D22" s="11" t="s">
        <v>428</v>
      </c>
      <c r="E22" s="11" t="str">
        <f t="shared" si="0"/>
        <v>in_1500m klb v</v>
      </c>
      <c r="F22" s="144">
        <f t="shared" si="1"/>
        <v>0</v>
      </c>
      <c r="G22" s="144">
        <f t="shared" si="2"/>
        <v>3.21064814814815E-3</v>
      </c>
      <c r="H22" s="147"/>
      <c r="I22" s="147"/>
      <c r="J22" s="143"/>
      <c r="K22" s="143">
        <v>3.0497685185185198E-3</v>
      </c>
      <c r="L22" s="143">
        <v>3.21064814814815E-3</v>
      </c>
      <c r="M22" s="27"/>
      <c r="N22" s="27"/>
      <c r="O22" s="27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>
      <c r="A23" s="11">
        <v>20</v>
      </c>
      <c r="B23" s="10" t="s">
        <v>241</v>
      </c>
      <c r="C23" s="10" t="s">
        <v>567</v>
      </c>
      <c r="D23" s="11" t="s">
        <v>51</v>
      </c>
      <c r="E23" s="11" t="str">
        <f t="shared" si="0"/>
        <v>in_4 x 200m v</v>
      </c>
      <c r="F23" s="144">
        <f t="shared" si="1"/>
        <v>1.07407407407407E-3</v>
      </c>
      <c r="G23" s="144">
        <f t="shared" si="2"/>
        <v>0</v>
      </c>
      <c r="H23" s="147">
        <v>1.01944444444444E-3</v>
      </c>
      <c r="I23" s="27"/>
      <c r="J23" s="27"/>
      <c r="K23" s="27"/>
      <c r="L23" s="27"/>
      <c r="M23" s="143">
        <v>1.07407407407407E-3</v>
      </c>
      <c r="N23" s="27"/>
      <c r="O23" s="27"/>
      <c r="P23" s="9"/>
      <c r="Q23" s="9"/>
      <c r="R23" s="9"/>
      <c r="S23" s="131">
        <v>1.08680555555556E-3</v>
      </c>
      <c r="T23" s="9"/>
      <c r="U23" s="9"/>
      <c r="V23" s="9"/>
      <c r="W23" s="9"/>
      <c r="X23" s="9"/>
      <c r="Y23" s="9"/>
      <c r="Z23" s="9"/>
      <c r="AA23" s="9"/>
    </row>
    <row r="24" spans="1:27">
      <c r="A24" s="11">
        <v>21</v>
      </c>
      <c r="B24" s="10" t="s">
        <v>241</v>
      </c>
      <c r="C24" s="10" t="s">
        <v>567</v>
      </c>
      <c r="D24" s="11" t="s">
        <v>49</v>
      </c>
      <c r="E24" s="11" t="str">
        <f t="shared" si="0"/>
        <v>in_4 x 400m v</v>
      </c>
      <c r="F24" s="144">
        <f t="shared" si="1"/>
        <v>0</v>
      </c>
      <c r="G24" s="144">
        <f t="shared" si="2"/>
        <v>0</v>
      </c>
      <c r="H24" s="147">
        <v>2.3548611111111101E-3</v>
      </c>
      <c r="I24" s="27"/>
      <c r="J24" s="27"/>
      <c r="K24" s="27"/>
      <c r="L24" s="27"/>
      <c r="M24" s="27"/>
      <c r="N24" s="27"/>
      <c r="O24" s="27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>
      <c r="A25" s="11">
        <v>22</v>
      </c>
      <c r="B25" s="10" t="s">
        <v>241</v>
      </c>
      <c r="C25" s="10" t="s">
        <v>567</v>
      </c>
      <c r="D25" s="11" t="s">
        <v>406</v>
      </c>
      <c r="E25" s="11" t="str">
        <f t="shared" si="0"/>
        <v>in_aukštis v</v>
      </c>
      <c r="F25" s="144">
        <f t="shared" si="1"/>
        <v>2.15</v>
      </c>
      <c r="G25" s="144">
        <f t="shared" si="2"/>
        <v>1.8</v>
      </c>
      <c r="H25" s="27">
        <v>2.27</v>
      </c>
      <c r="I25" s="136">
        <v>2.1800000000000002</v>
      </c>
      <c r="J25" s="136">
        <v>2.1</v>
      </c>
      <c r="K25" s="136">
        <v>2.0499999999999998</v>
      </c>
      <c r="L25" s="136">
        <v>1.8</v>
      </c>
      <c r="M25" s="136">
        <v>2.15</v>
      </c>
      <c r="N25" s="27"/>
      <c r="O25" s="27"/>
      <c r="P25" s="9"/>
      <c r="Q25" s="9"/>
      <c r="R25" s="9">
        <v>1.97</v>
      </c>
      <c r="S25" s="9">
        <v>2.0499999999999998</v>
      </c>
      <c r="T25" s="9"/>
      <c r="U25" s="9"/>
      <c r="V25" s="9"/>
      <c r="W25" s="9"/>
      <c r="X25" s="9"/>
      <c r="Y25" s="9"/>
      <c r="Z25" s="9"/>
      <c r="AA25" s="9"/>
    </row>
    <row r="26" spans="1:27">
      <c r="A26" s="11">
        <v>23</v>
      </c>
      <c r="B26" s="10" t="s">
        <v>241</v>
      </c>
      <c r="C26" s="10" t="s">
        <v>567</v>
      </c>
      <c r="D26" s="11" t="s">
        <v>404</v>
      </c>
      <c r="E26" s="11" t="str">
        <f t="shared" si="0"/>
        <v>in_kartis v</v>
      </c>
      <c r="F26" s="144">
        <f t="shared" si="1"/>
        <v>4.8</v>
      </c>
      <c r="G26" s="144">
        <f t="shared" si="2"/>
        <v>3.25</v>
      </c>
      <c r="H26" s="27">
        <v>5.3</v>
      </c>
      <c r="I26" s="136">
        <v>4.9000000000000004</v>
      </c>
      <c r="J26" s="136">
        <v>4.4000000000000004</v>
      </c>
      <c r="K26" s="136">
        <v>3.9</v>
      </c>
      <c r="L26" s="136">
        <v>3.25</v>
      </c>
      <c r="M26" s="136">
        <v>4.8</v>
      </c>
      <c r="N26" s="27"/>
      <c r="O26" s="27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>
      <c r="A27" s="11">
        <v>24</v>
      </c>
      <c r="B27" s="10" t="s">
        <v>241</v>
      </c>
      <c r="C27" s="10" t="s">
        <v>567</v>
      </c>
      <c r="D27" s="11" t="s">
        <v>407</v>
      </c>
      <c r="E27" s="11" t="str">
        <f t="shared" si="0"/>
        <v>in_tolis v</v>
      </c>
      <c r="F27" s="144">
        <f t="shared" si="1"/>
        <v>7.4</v>
      </c>
      <c r="G27" s="144">
        <f t="shared" si="2"/>
        <v>6.23</v>
      </c>
      <c r="H27" s="27">
        <v>8.1300000000000008</v>
      </c>
      <c r="I27" s="136">
        <v>7.72</v>
      </c>
      <c r="J27" s="136">
        <v>7.7</v>
      </c>
      <c r="K27" s="136">
        <v>6.84</v>
      </c>
      <c r="L27" s="136">
        <v>6.23</v>
      </c>
      <c r="M27" s="136">
        <v>7.4</v>
      </c>
      <c r="N27" s="27"/>
      <c r="O27" s="27"/>
      <c r="P27" s="9"/>
      <c r="Q27" s="9"/>
      <c r="R27" s="9">
        <v>6.71</v>
      </c>
      <c r="S27" s="9">
        <v>7.32</v>
      </c>
      <c r="T27" s="9"/>
      <c r="U27" s="9"/>
      <c r="V27" s="9"/>
      <c r="W27" s="9"/>
      <c r="X27" s="9"/>
      <c r="Y27" s="9"/>
      <c r="Z27" s="9"/>
      <c r="AA27" s="9"/>
    </row>
    <row r="28" spans="1:27">
      <c r="A28" s="11">
        <v>25</v>
      </c>
      <c r="B28" s="10" t="s">
        <v>241</v>
      </c>
      <c r="C28" s="10" t="s">
        <v>567</v>
      </c>
      <c r="D28" s="11" t="s">
        <v>391</v>
      </c>
      <c r="E28" s="11" t="str">
        <f t="shared" si="0"/>
        <v>in_triš v</v>
      </c>
      <c r="F28" s="144">
        <f t="shared" si="1"/>
        <v>15.9</v>
      </c>
      <c r="G28" s="144">
        <f t="shared" si="2"/>
        <v>0</v>
      </c>
      <c r="H28" s="27">
        <v>17.03</v>
      </c>
      <c r="I28" s="136">
        <v>16.07</v>
      </c>
      <c r="J28" s="136">
        <v>15.45</v>
      </c>
      <c r="K28" s="136">
        <v>14.6</v>
      </c>
      <c r="L28" s="136"/>
      <c r="M28" s="136">
        <v>15.9</v>
      </c>
      <c r="N28" s="27"/>
      <c r="O28" s="27"/>
      <c r="P28" s="9"/>
      <c r="Q28" s="9"/>
      <c r="R28" s="9">
        <v>14.36</v>
      </c>
      <c r="S28" s="9">
        <v>15.17</v>
      </c>
      <c r="T28" s="9"/>
      <c r="U28" s="9"/>
      <c r="V28" s="9"/>
      <c r="W28" s="9"/>
      <c r="X28" s="9"/>
      <c r="Y28" s="9"/>
      <c r="Z28" s="9"/>
      <c r="AA28" s="9"/>
    </row>
    <row r="29" spans="1:27">
      <c r="A29" s="11">
        <v>26</v>
      </c>
      <c r="B29" s="10" t="s">
        <v>241</v>
      </c>
      <c r="C29" s="10" t="s">
        <v>567</v>
      </c>
      <c r="D29" s="11" t="s">
        <v>190</v>
      </c>
      <c r="E29" s="11" t="str">
        <f t="shared" si="0"/>
        <v>in_rut v</v>
      </c>
      <c r="F29" s="144">
        <f t="shared" si="1"/>
        <v>18.489999999999998</v>
      </c>
      <c r="G29" s="144">
        <f t="shared" si="2"/>
        <v>0</v>
      </c>
      <c r="H29" s="27">
        <v>20.69</v>
      </c>
      <c r="I29" s="136">
        <v>18.27</v>
      </c>
      <c r="J29" s="136"/>
      <c r="K29" s="136"/>
      <c r="L29" s="136"/>
      <c r="M29" s="136">
        <v>18.489999999999998</v>
      </c>
      <c r="N29" s="27"/>
      <c r="O29" s="27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>
      <c r="A30" s="11">
        <v>27</v>
      </c>
      <c r="B30" s="10" t="s">
        <v>241</v>
      </c>
      <c r="C30" s="10" t="s">
        <v>567</v>
      </c>
      <c r="D30" s="11" t="s">
        <v>409</v>
      </c>
      <c r="E30" s="11" t="str">
        <f t="shared" si="0"/>
        <v>in_rut6kg v</v>
      </c>
      <c r="F30" s="144">
        <f t="shared" si="1"/>
        <v>0</v>
      </c>
      <c r="G30" s="144">
        <f t="shared" si="2"/>
        <v>0</v>
      </c>
      <c r="H30" s="27"/>
      <c r="I30" s="136">
        <v>18.760000000000002</v>
      </c>
      <c r="J30" s="136"/>
      <c r="K30" s="136"/>
      <c r="L30" s="136"/>
      <c r="M30" s="136"/>
      <c r="N30" s="27"/>
      <c r="O30" s="27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>
      <c r="A31" s="11">
        <v>28</v>
      </c>
      <c r="B31" s="10" t="s">
        <v>241</v>
      </c>
      <c r="C31" s="10" t="s">
        <v>567</v>
      </c>
      <c r="D31" s="11" t="s">
        <v>420</v>
      </c>
      <c r="E31" s="11" t="str">
        <f t="shared" si="0"/>
        <v>in_rut5kg v</v>
      </c>
      <c r="F31" s="144">
        <f t="shared" si="1"/>
        <v>0</v>
      </c>
      <c r="G31" s="144">
        <f t="shared" si="2"/>
        <v>0</v>
      </c>
      <c r="H31" s="27">
        <v>19.190000000000001</v>
      </c>
      <c r="I31" s="136"/>
      <c r="J31" s="136">
        <v>19.190000000000001</v>
      </c>
      <c r="K31" s="136"/>
      <c r="L31" s="136"/>
      <c r="M31" s="136"/>
      <c r="N31" s="27"/>
      <c r="O31" s="27"/>
      <c r="P31" s="9"/>
      <c r="Q31" s="9"/>
      <c r="R31" s="9"/>
      <c r="S31" s="9">
        <v>19.190000000000001</v>
      </c>
      <c r="T31" s="9"/>
      <c r="U31" s="9"/>
      <c r="V31" s="9"/>
      <c r="W31" s="9"/>
      <c r="X31" s="9"/>
      <c r="Y31" s="9"/>
      <c r="Z31" s="9"/>
      <c r="AA31" s="9"/>
    </row>
    <row r="32" spans="1:27">
      <c r="A32" s="11">
        <v>29</v>
      </c>
      <c r="B32" s="10" t="s">
        <v>241</v>
      </c>
      <c r="C32" s="10" t="s">
        <v>567</v>
      </c>
      <c r="D32" s="11" t="s">
        <v>229</v>
      </c>
      <c r="E32" s="11" t="str">
        <f t="shared" si="0"/>
        <v>in_rut4kg v</v>
      </c>
      <c r="F32" s="144">
        <f t="shared" si="1"/>
        <v>0</v>
      </c>
      <c r="G32" s="144">
        <f t="shared" si="2"/>
        <v>0</v>
      </c>
      <c r="H32" s="27">
        <v>18.88</v>
      </c>
      <c r="I32" s="136"/>
      <c r="J32" s="136"/>
      <c r="K32" s="136">
        <v>18.079999999999998</v>
      </c>
      <c r="L32" s="136"/>
      <c r="M32" s="136"/>
      <c r="N32" s="27"/>
      <c r="O32" s="27"/>
      <c r="P32" s="9"/>
      <c r="Q32" s="9"/>
      <c r="R32" s="9">
        <v>19.5</v>
      </c>
      <c r="S32" s="9"/>
      <c r="T32" s="9"/>
      <c r="U32" s="9"/>
      <c r="V32" s="9"/>
      <c r="W32" s="9"/>
      <c r="X32" s="9"/>
      <c r="Y32" s="9"/>
      <c r="Z32" s="9"/>
      <c r="AA32" s="9"/>
    </row>
    <row r="33" spans="1:27">
      <c r="A33" s="11">
        <v>30</v>
      </c>
      <c r="B33" s="10" t="s">
        <v>241</v>
      </c>
      <c r="C33" s="10" t="s">
        <v>567</v>
      </c>
      <c r="D33" s="11" t="s">
        <v>410</v>
      </c>
      <c r="E33" s="11" t="str">
        <f t="shared" si="0"/>
        <v>in_rut3kg v</v>
      </c>
      <c r="F33" s="144">
        <f t="shared" si="1"/>
        <v>0</v>
      </c>
      <c r="G33" s="144">
        <f t="shared" si="2"/>
        <v>19.45</v>
      </c>
      <c r="H33" s="27">
        <v>19.45</v>
      </c>
      <c r="I33" s="136"/>
      <c r="J33" s="136"/>
      <c r="K33" s="136"/>
      <c r="L33" s="136">
        <v>19.45</v>
      </c>
      <c r="M33" s="136"/>
      <c r="N33" s="27"/>
      <c r="O33" s="27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1:27">
      <c r="A34" s="11">
        <v>31</v>
      </c>
      <c r="B34" s="10" t="s">
        <v>241</v>
      </c>
      <c r="C34" s="10" t="s">
        <v>448</v>
      </c>
      <c r="D34" s="11" t="s">
        <v>234</v>
      </c>
      <c r="E34" s="11" t="str">
        <f t="shared" si="0"/>
        <v>in_5000m sp. ėj. m</v>
      </c>
      <c r="F34" s="144">
        <f t="shared" si="1"/>
        <v>0</v>
      </c>
      <c r="G34" s="144">
        <f t="shared" si="2"/>
        <v>0</v>
      </c>
      <c r="H34" s="147">
        <v>1.48546296296296E-2</v>
      </c>
      <c r="I34" s="147">
        <v>1.59719907407407E-2</v>
      </c>
      <c r="J34" s="147"/>
      <c r="K34" s="137"/>
      <c r="L34" s="137"/>
      <c r="M34" s="27"/>
      <c r="N34" s="27"/>
      <c r="O34" s="27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1:27">
      <c r="A35" s="11">
        <v>32</v>
      </c>
      <c r="B35" s="10" t="s">
        <v>241</v>
      </c>
      <c r="C35" s="10" t="s">
        <v>567</v>
      </c>
      <c r="D35" s="11" t="s">
        <v>186</v>
      </c>
      <c r="E35" s="11" t="str">
        <f t="shared" si="0"/>
        <v>in_10000m sp. ėj. v</v>
      </c>
      <c r="F35" s="144">
        <f t="shared" si="1"/>
        <v>0</v>
      </c>
      <c r="G35" s="144">
        <f t="shared" si="2"/>
        <v>0</v>
      </c>
      <c r="H35" s="137">
        <v>2.7530092592592599E-2</v>
      </c>
      <c r="I35" s="137">
        <v>2.7530092592592599E-2</v>
      </c>
      <c r="J35" s="137"/>
      <c r="K35" s="137"/>
      <c r="L35" s="137"/>
      <c r="M35" s="27"/>
      <c r="N35" s="27"/>
      <c r="O35" s="27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>
      <c r="A36" s="11">
        <v>33</v>
      </c>
      <c r="B36" s="10" t="s">
        <v>241</v>
      </c>
      <c r="C36" s="10" t="s">
        <v>448</v>
      </c>
      <c r="D36" s="11" t="s">
        <v>395</v>
      </c>
      <c r="E36" s="11" t="str">
        <f t="shared" ref="E36:E67" si="3">CONCATENATE(B36,"_",D36," ",C36)</f>
        <v>in_60m m</v>
      </c>
      <c r="F36" s="144">
        <f t="shared" ref="F36:F59" si="4">M36</f>
        <v>7.3</v>
      </c>
      <c r="G36" s="144">
        <f t="shared" ref="G36:G59" si="5">L36</f>
        <v>7.91</v>
      </c>
      <c r="H36" s="125">
        <v>7.23</v>
      </c>
      <c r="I36" s="128">
        <v>7.31</v>
      </c>
      <c r="J36" s="128">
        <v>7.31</v>
      </c>
      <c r="K36" s="125">
        <v>7.5</v>
      </c>
      <c r="L36" s="27">
        <v>7.91</v>
      </c>
      <c r="M36" s="27">
        <v>7.3</v>
      </c>
      <c r="N36" s="27"/>
      <c r="O36" s="27"/>
      <c r="P36" s="9"/>
      <c r="Q36" s="9"/>
      <c r="R36" s="9">
        <v>7.71</v>
      </c>
      <c r="S36" s="9">
        <v>7.57</v>
      </c>
      <c r="T36" s="9"/>
      <c r="U36" s="9"/>
      <c r="V36" s="9"/>
      <c r="W36" s="9"/>
      <c r="X36" s="9"/>
      <c r="Y36" s="9"/>
      <c r="Z36" s="9"/>
      <c r="AA36" s="9"/>
    </row>
    <row r="37" spans="1:27">
      <c r="A37" s="11">
        <v>34</v>
      </c>
      <c r="B37" s="10" t="s">
        <v>241</v>
      </c>
      <c r="C37" s="10" t="s">
        <v>448</v>
      </c>
      <c r="D37" s="11" t="s">
        <v>397</v>
      </c>
      <c r="E37" s="11" t="str">
        <f t="shared" si="3"/>
        <v>in_200m m</v>
      </c>
      <c r="F37" s="144">
        <f t="shared" si="4"/>
        <v>23.74</v>
      </c>
      <c r="G37" s="144">
        <f t="shared" si="5"/>
        <v>26.73</v>
      </c>
      <c r="H37" s="125">
        <v>23.39</v>
      </c>
      <c r="I37" s="128">
        <v>23.71</v>
      </c>
      <c r="J37" s="128">
        <v>23.71</v>
      </c>
      <c r="K37" s="128">
        <v>24.89</v>
      </c>
      <c r="L37" s="27">
        <v>26.73</v>
      </c>
      <c r="M37" s="27">
        <v>23.74</v>
      </c>
      <c r="N37" s="27"/>
      <c r="O37" s="27"/>
      <c r="P37" s="9"/>
      <c r="Q37" s="9"/>
      <c r="R37" s="9">
        <v>25.71</v>
      </c>
      <c r="S37" s="9">
        <v>25.47</v>
      </c>
      <c r="T37" s="9"/>
      <c r="U37" s="9"/>
      <c r="V37" s="9"/>
      <c r="W37" s="9"/>
      <c r="X37" s="9"/>
      <c r="Y37" s="9"/>
      <c r="Z37" s="9"/>
      <c r="AA37" s="9"/>
    </row>
    <row r="38" spans="1:27">
      <c r="A38" s="11">
        <v>35</v>
      </c>
      <c r="B38" s="10" t="s">
        <v>241</v>
      </c>
      <c r="C38" s="10" t="s">
        <v>448</v>
      </c>
      <c r="D38" s="11" t="s">
        <v>394</v>
      </c>
      <c r="E38" s="11" t="str">
        <f t="shared" si="3"/>
        <v>in_300m m</v>
      </c>
      <c r="F38" s="144">
        <f t="shared" si="4"/>
        <v>38.659999999999997</v>
      </c>
      <c r="G38" s="144">
        <f t="shared" si="5"/>
        <v>41.6</v>
      </c>
      <c r="H38" s="125">
        <v>38.11</v>
      </c>
      <c r="I38" s="128">
        <v>39.01</v>
      </c>
      <c r="J38" s="128">
        <v>39.01</v>
      </c>
      <c r="K38" s="128">
        <v>41.05</v>
      </c>
      <c r="L38" s="27">
        <v>41.6</v>
      </c>
      <c r="M38" s="27">
        <v>38.659999999999997</v>
      </c>
      <c r="N38" s="27"/>
      <c r="O38" s="27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27">
      <c r="A39" s="11">
        <v>36</v>
      </c>
      <c r="B39" s="10" t="s">
        <v>241</v>
      </c>
      <c r="C39" s="10" t="s">
        <v>448</v>
      </c>
      <c r="D39" s="11" t="s">
        <v>433</v>
      </c>
      <c r="E39" s="11" t="str">
        <f t="shared" si="3"/>
        <v>in_400m m</v>
      </c>
      <c r="F39" s="144">
        <f t="shared" si="4"/>
        <v>56.79</v>
      </c>
      <c r="G39" s="144">
        <f t="shared" si="5"/>
        <v>7.09490740740741E-4</v>
      </c>
      <c r="H39" s="125">
        <v>53.65</v>
      </c>
      <c r="I39" s="128">
        <v>53.66</v>
      </c>
      <c r="J39" s="128">
        <v>53.66</v>
      </c>
      <c r="K39" s="128">
        <v>56.2</v>
      </c>
      <c r="L39" s="143">
        <v>7.09490740740741E-4</v>
      </c>
      <c r="M39" s="27">
        <v>56.79</v>
      </c>
      <c r="N39" s="27"/>
      <c r="O39" s="27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1:27">
      <c r="A40" s="11">
        <v>37</v>
      </c>
      <c r="B40" s="10" t="s">
        <v>241</v>
      </c>
      <c r="C40" s="10" t="s">
        <v>448</v>
      </c>
      <c r="D40" s="11" t="s">
        <v>408</v>
      </c>
      <c r="E40" s="11" t="str">
        <f t="shared" si="3"/>
        <v>in_600m m</v>
      </c>
      <c r="F40" s="144">
        <f t="shared" si="4"/>
        <v>1.0712962962963E-3</v>
      </c>
      <c r="G40" s="144">
        <f t="shared" si="5"/>
        <v>1.13541666666667E-3</v>
      </c>
      <c r="H40" s="147">
        <v>1.0150462962962999E-3</v>
      </c>
      <c r="I40" s="137">
        <v>1.05324074074074E-3</v>
      </c>
      <c r="J40" s="137">
        <v>1.05324074074074E-3</v>
      </c>
      <c r="K40" s="127">
        <v>1.0972222222222199E-3</v>
      </c>
      <c r="L40" s="143">
        <v>1.13541666666667E-3</v>
      </c>
      <c r="M40" s="147">
        <v>1.0712962962963E-3</v>
      </c>
      <c r="N40" s="27"/>
      <c r="O40" s="27"/>
      <c r="P40" s="9"/>
      <c r="Q40" s="131"/>
      <c r="R40" s="131">
        <v>1.13993055555556E-3</v>
      </c>
      <c r="S40" s="131">
        <v>1.1068287037036999E-3</v>
      </c>
      <c r="T40" s="9"/>
      <c r="U40" s="9"/>
      <c r="V40" s="9"/>
      <c r="W40" s="9"/>
      <c r="X40" s="9"/>
      <c r="Y40" s="9"/>
      <c r="Z40" s="9"/>
      <c r="AA40" s="9"/>
    </row>
    <row r="41" spans="1:27">
      <c r="A41" s="11">
        <v>38</v>
      </c>
      <c r="B41" s="10" t="s">
        <v>241</v>
      </c>
      <c r="C41" s="10" t="s">
        <v>448</v>
      </c>
      <c r="D41" s="11" t="s">
        <v>405</v>
      </c>
      <c r="E41" s="11" t="str">
        <f t="shared" si="3"/>
        <v>in_800m m</v>
      </c>
      <c r="F41" s="144">
        <f t="shared" si="4"/>
        <v>1.4776620370370399E-3</v>
      </c>
      <c r="G41" s="144">
        <f t="shared" si="5"/>
        <v>1.65231481481481E-3</v>
      </c>
      <c r="H41" s="147">
        <v>1.4090277777777801E-3</v>
      </c>
      <c r="I41" s="147">
        <v>1.45335648148148E-3</v>
      </c>
      <c r="J41" s="147">
        <v>1.45335648148148E-3</v>
      </c>
      <c r="K41" s="147">
        <v>1.5358796296296301E-3</v>
      </c>
      <c r="L41" s="147">
        <v>1.65231481481481E-3</v>
      </c>
      <c r="M41" s="147">
        <v>1.4776620370370399E-3</v>
      </c>
      <c r="N41" s="27"/>
      <c r="O41" s="27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>
      <c r="A42" s="11">
        <v>39</v>
      </c>
      <c r="B42" s="10" t="s">
        <v>241</v>
      </c>
      <c r="C42" s="10" t="s">
        <v>448</v>
      </c>
      <c r="D42" s="11" t="s">
        <v>411</v>
      </c>
      <c r="E42" s="11" t="str">
        <f t="shared" si="3"/>
        <v>in_1000m m</v>
      </c>
      <c r="F42" s="144">
        <f t="shared" si="4"/>
        <v>1.9730324074074099E-3</v>
      </c>
      <c r="G42" s="144">
        <f t="shared" si="5"/>
        <v>2.1053240740740698E-3</v>
      </c>
      <c r="H42" s="137">
        <v>1.79976851851852E-3</v>
      </c>
      <c r="I42" s="147">
        <v>1.9453703703703701E-3</v>
      </c>
      <c r="J42" s="147">
        <v>1.9709490740740698E-3</v>
      </c>
      <c r="K42" s="127">
        <v>1.9861111111111099E-3</v>
      </c>
      <c r="L42" s="143">
        <v>2.1053240740740698E-3</v>
      </c>
      <c r="M42" s="147">
        <v>1.9730324074074099E-3</v>
      </c>
      <c r="N42" s="27"/>
      <c r="O42" s="27"/>
      <c r="P42" s="9"/>
      <c r="Q42" s="131"/>
      <c r="R42" s="131">
        <v>2.0099537037037E-3</v>
      </c>
      <c r="S42" s="131">
        <v>2.08240740740741E-3</v>
      </c>
      <c r="T42" s="9"/>
      <c r="U42" s="9"/>
      <c r="V42" s="9"/>
      <c r="W42" s="9"/>
      <c r="X42" s="9"/>
      <c r="Y42" s="9"/>
      <c r="Z42" s="9"/>
      <c r="AA42" s="9"/>
    </row>
    <row r="43" spans="1:27">
      <c r="A43" s="11">
        <v>40</v>
      </c>
      <c r="B43" s="10" t="s">
        <v>241</v>
      </c>
      <c r="C43" s="10" t="s">
        <v>448</v>
      </c>
      <c r="D43" s="11" t="s">
        <v>414</v>
      </c>
      <c r="E43" s="11" t="str">
        <f t="shared" si="3"/>
        <v>in_1500m m</v>
      </c>
      <c r="F43" s="144">
        <f t="shared" si="4"/>
        <v>3.11979166666667E-3</v>
      </c>
      <c r="G43" s="144">
        <f t="shared" si="5"/>
        <v>3.4918981481481498E-3</v>
      </c>
      <c r="H43" s="147">
        <v>2.8706018518518499E-3</v>
      </c>
      <c r="I43" s="147">
        <v>2.98564814814815E-3</v>
      </c>
      <c r="J43" s="147">
        <v>3.08368055555556E-3</v>
      </c>
      <c r="K43" s="127">
        <v>3.23726851851852E-3</v>
      </c>
      <c r="L43" s="143">
        <v>3.4918981481481498E-3</v>
      </c>
      <c r="M43" s="143">
        <v>3.11979166666667E-3</v>
      </c>
      <c r="N43" s="27"/>
      <c r="O43" s="27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>
      <c r="A44" s="11">
        <v>41</v>
      </c>
      <c r="B44" s="10" t="s">
        <v>241</v>
      </c>
      <c r="C44" s="10" t="s">
        <v>448</v>
      </c>
      <c r="D44" s="11" t="s">
        <v>48</v>
      </c>
      <c r="E44" s="11" t="str">
        <f t="shared" si="3"/>
        <v>in_1 mylia m</v>
      </c>
      <c r="F44" s="144">
        <f t="shared" si="4"/>
        <v>0</v>
      </c>
      <c r="G44" s="144">
        <f t="shared" si="5"/>
        <v>0</v>
      </c>
      <c r="H44" s="147">
        <v>3.2711805555555602E-3</v>
      </c>
      <c r="I44" s="27"/>
      <c r="J44" s="147">
        <v>3.3725694444444402E-3</v>
      </c>
      <c r="K44" s="139"/>
      <c r="L44" s="27"/>
      <c r="M44" s="27"/>
      <c r="N44" s="27"/>
      <c r="O44" s="27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>
      <c r="A45" s="11">
        <v>42</v>
      </c>
      <c r="B45" s="10" t="s">
        <v>241</v>
      </c>
      <c r="C45" s="10" t="s">
        <v>448</v>
      </c>
      <c r="D45" s="11" t="s">
        <v>412</v>
      </c>
      <c r="E45" s="11" t="str">
        <f t="shared" si="3"/>
        <v>in_3000m m</v>
      </c>
      <c r="F45" s="144">
        <f t="shared" si="4"/>
        <v>6.5591435185185197E-3</v>
      </c>
      <c r="G45" s="144">
        <f t="shared" si="5"/>
        <v>0</v>
      </c>
      <c r="H45" s="147">
        <v>6.0965277777777797E-3</v>
      </c>
      <c r="I45" s="147">
        <v>6.6552083333333298E-3</v>
      </c>
      <c r="J45" s="137">
        <v>6.8784722222222199E-3</v>
      </c>
      <c r="K45" s="147">
        <v>7.2150462962963001E-3</v>
      </c>
      <c r="L45" s="27"/>
      <c r="M45" s="147">
        <v>6.5591435185185197E-3</v>
      </c>
      <c r="N45" s="27"/>
      <c r="O45" s="27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27">
      <c r="A46" s="11">
        <v>43</v>
      </c>
      <c r="B46" s="10" t="s">
        <v>241</v>
      </c>
      <c r="C46" s="10" t="s">
        <v>448</v>
      </c>
      <c r="D46" s="11" t="s">
        <v>413</v>
      </c>
      <c r="E46" s="11" t="str">
        <f t="shared" si="3"/>
        <v>in_60m bb m</v>
      </c>
      <c r="F46" s="144">
        <f t="shared" si="4"/>
        <v>8.86</v>
      </c>
      <c r="G46" s="144">
        <f t="shared" si="5"/>
        <v>9.3699999999999992</v>
      </c>
      <c r="H46" s="125">
        <v>8.1999999999999993</v>
      </c>
      <c r="I46" s="128">
        <v>8.44</v>
      </c>
      <c r="J46" s="128">
        <v>8.67</v>
      </c>
      <c r="K46" s="27">
        <v>8.86</v>
      </c>
      <c r="L46" s="27">
        <v>9.3699999999999992</v>
      </c>
      <c r="M46" s="27">
        <v>8.86</v>
      </c>
      <c r="N46" s="27"/>
      <c r="O46" s="27"/>
      <c r="P46" s="9"/>
      <c r="Q46" s="9"/>
      <c r="R46" s="9">
        <v>9.19</v>
      </c>
      <c r="S46" s="9">
        <v>9.02</v>
      </c>
      <c r="T46" s="9"/>
      <c r="U46" s="9"/>
      <c r="V46" s="9"/>
      <c r="W46" s="9"/>
      <c r="X46" s="9"/>
      <c r="Y46" s="9"/>
      <c r="Z46" s="9"/>
      <c r="AA46" s="9"/>
    </row>
    <row r="47" spans="1:27">
      <c r="A47" s="11">
        <v>44</v>
      </c>
      <c r="B47" s="10" t="s">
        <v>241</v>
      </c>
      <c r="C47" s="10" t="s">
        <v>448</v>
      </c>
      <c r="D47" s="11" t="s">
        <v>428</v>
      </c>
      <c r="E47" s="11" t="str">
        <f t="shared" si="3"/>
        <v>in_1500m klb m</v>
      </c>
      <c r="F47" s="144">
        <f t="shared" si="4"/>
        <v>3.8569444444444402E-3</v>
      </c>
      <c r="G47" s="144">
        <f t="shared" si="5"/>
        <v>0</v>
      </c>
      <c r="H47" s="27"/>
      <c r="I47" s="143"/>
      <c r="J47" s="27"/>
      <c r="K47" s="27"/>
      <c r="L47" s="27"/>
      <c r="M47" s="143">
        <v>3.8569444444444402E-3</v>
      </c>
      <c r="N47" s="27"/>
      <c r="O47" s="27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>
      <c r="A48" s="11">
        <v>45</v>
      </c>
      <c r="B48" s="10" t="s">
        <v>241</v>
      </c>
      <c r="C48" s="10" t="s">
        <v>448</v>
      </c>
      <c r="D48" s="11" t="s">
        <v>51</v>
      </c>
      <c r="E48" s="11" t="str">
        <f t="shared" si="3"/>
        <v>in_4 x 200m m</v>
      </c>
      <c r="F48" s="144">
        <f t="shared" si="4"/>
        <v>1.22222222222222E-3</v>
      </c>
      <c r="G48" s="144">
        <f t="shared" si="5"/>
        <v>0</v>
      </c>
      <c r="H48" s="147">
        <v>1.1443287037036999E-3</v>
      </c>
      <c r="I48" s="27"/>
      <c r="J48" s="27"/>
      <c r="K48" s="27"/>
      <c r="L48" s="27"/>
      <c r="M48" s="147">
        <v>1.22222222222222E-3</v>
      </c>
      <c r="N48" s="27"/>
      <c r="O48" s="27"/>
      <c r="P48" s="9"/>
      <c r="Q48" s="9"/>
      <c r="R48" s="9"/>
      <c r="S48" s="131">
        <v>1.21990740740741E-3</v>
      </c>
      <c r="T48" s="9"/>
      <c r="U48" s="9"/>
      <c r="V48" s="9"/>
      <c r="W48" s="9"/>
      <c r="X48" s="9"/>
      <c r="Y48" s="9"/>
      <c r="Z48" s="9"/>
      <c r="AA48" s="9"/>
    </row>
    <row r="49" spans="1:27">
      <c r="A49" s="11">
        <v>46</v>
      </c>
      <c r="B49" s="10" t="s">
        <v>241</v>
      </c>
      <c r="C49" s="10" t="s">
        <v>448</v>
      </c>
      <c r="D49" s="11" t="s">
        <v>49</v>
      </c>
      <c r="E49" s="11" t="str">
        <f t="shared" si="3"/>
        <v>in_4 x 400m m</v>
      </c>
      <c r="F49" s="144">
        <f t="shared" si="4"/>
        <v>0</v>
      </c>
      <c r="G49" s="144">
        <f t="shared" si="5"/>
        <v>0</v>
      </c>
      <c r="H49" s="137"/>
      <c r="I49" s="27"/>
      <c r="J49" s="27"/>
      <c r="K49" s="27"/>
      <c r="L49" s="27"/>
      <c r="M49" s="27"/>
      <c r="N49" s="27"/>
      <c r="O49" s="27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:27">
      <c r="A50" s="11">
        <v>47</v>
      </c>
      <c r="B50" s="10" t="s">
        <v>241</v>
      </c>
      <c r="C50" s="10" t="s">
        <v>448</v>
      </c>
      <c r="D50" s="11" t="s">
        <v>406</v>
      </c>
      <c r="E50" s="11" t="str">
        <f t="shared" si="3"/>
        <v>in_aukštis m</v>
      </c>
      <c r="F50" s="144">
        <f t="shared" si="4"/>
        <v>1.79</v>
      </c>
      <c r="G50" s="144">
        <f t="shared" si="5"/>
        <v>1.7</v>
      </c>
      <c r="H50" s="125">
        <v>1.95</v>
      </c>
      <c r="I50" s="125">
        <v>1.86</v>
      </c>
      <c r="J50" s="125">
        <v>1.83</v>
      </c>
      <c r="K50" s="125">
        <v>1.83</v>
      </c>
      <c r="L50" s="136">
        <v>1.7</v>
      </c>
      <c r="M50" s="136">
        <v>1.79</v>
      </c>
      <c r="N50" s="27"/>
      <c r="O50" s="27"/>
      <c r="P50" s="9"/>
      <c r="Q50" s="9"/>
      <c r="R50" s="9">
        <v>1.7</v>
      </c>
      <c r="S50" s="9">
        <v>1.79</v>
      </c>
      <c r="T50" s="9"/>
      <c r="U50" s="9"/>
      <c r="V50" s="9"/>
      <c r="W50" s="9"/>
      <c r="X50" s="9"/>
      <c r="Y50" s="9"/>
      <c r="Z50" s="9"/>
      <c r="AA50" s="9"/>
    </row>
    <row r="51" spans="1:27">
      <c r="A51" s="11">
        <v>48</v>
      </c>
      <c r="B51" s="10" t="s">
        <v>241</v>
      </c>
      <c r="C51" s="10" t="s">
        <v>448</v>
      </c>
      <c r="D51" s="11" t="s">
        <v>404</v>
      </c>
      <c r="E51" s="11" t="str">
        <f t="shared" si="3"/>
        <v>in_kartis m</v>
      </c>
      <c r="F51" s="144">
        <f t="shared" si="4"/>
        <v>2.6</v>
      </c>
      <c r="G51" s="144">
        <f t="shared" si="5"/>
        <v>2.9</v>
      </c>
      <c r="H51" s="125">
        <v>3.9</v>
      </c>
      <c r="I51" s="125">
        <v>3.75</v>
      </c>
      <c r="J51" s="125">
        <v>3.6</v>
      </c>
      <c r="K51" s="125">
        <v>3.3</v>
      </c>
      <c r="L51" s="136">
        <v>2.9</v>
      </c>
      <c r="M51" s="136">
        <v>2.6</v>
      </c>
      <c r="N51" s="27"/>
      <c r="O51" s="27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:27">
      <c r="A52" s="11">
        <v>49</v>
      </c>
      <c r="B52" s="10" t="s">
        <v>241</v>
      </c>
      <c r="C52" s="10" t="s">
        <v>448</v>
      </c>
      <c r="D52" s="11" t="s">
        <v>407</v>
      </c>
      <c r="E52" s="11" t="str">
        <f t="shared" si="3"/>
        <v>in_tolis m</v>
      </c>
      <c r="F52" s="144">
        <f t="shared" si="4"/>
        <v>6.2</v>
      </c>
      <c r="G52" s="144">
        <f t="shared" si="5"/>
        <v>5.72</v>
      </c>
      <c r="H52" s="125">
        <v>7.01</v>
      </c>
      <c r="I52" s="125">
        <v>6.34</v>
      </c>
      <c r="J52" s="125">
        <v>6.31</v>
      </c>
      <c r="K52" s="125">
        <v>5.92</v>
      </c>
      <c r="L52" s="136">
        <v>5.72</v>
      </c>
      <c r="M52" s="136">
        <v>6.2</v>
      </c>
      <c r="N52" s="27"/>
      <c r="O52" s="27"/>
      <c r="P52" s="9"/>
      <c r="Q52" s="9"/>
      <c r="R52" s="9">
        <v>5.52</v>
      </c>
      <c r="S52" s="9">
        <v>5.77</v>
      </c>
      <c r="T52" s="9"/>
      <c r="U52" s="9"/>
      <c r="V52" s="9"/>
      <c r="W52" s="9"/>
      <c r="X52" s="9"/>
      <c r="Y52" s="9"/>
      <c r="Z52" s="9"/>
      <c r="AA52" s="9"/>
    </row>
    <row r="53" spans="1:27">
      <c r="A53" s="11">
        <v>50</v>
      </c>
      <c r="B53" s="10" t="s">
        <v>241</v>
      </c>
      <c r="C53" s="10" t="s">
        <v>448</v>
      </c>
      <c r="D53" s="11" t="s">
        <v>391</v>
      </c>
      <c r="E53" s="11" t="str">
        <f t="shared" si="3"/>
        <v>in_triš m</v>
      </c>
      <c r="F53" s="144">
        <f t="shared" si="4"/>
        <v>12.47</v>
      </c>
      <c r="G53" s="144">
        <f t="shared" si="5"/>
        <v>11.63</v>
      </c>
      <c r="H53" s="125">
        <v>13.77</v>
      </c>
      <c r="I53" s="125">
        <v>12.88</v>
      </c>
      <c r="J53" s="125">
        <v>12.62</v>
      </c>
      <c r="K53" s="125">
        <v>12.62</v>
      </c>
      <c r="L53" s="136">
        <v>11.63</v>
      </c>
      <c r="M53" s="136">
        <v>12.47</v>
      </c>
      <c r="N53" s="27"/>
      <c r="O53" s="27"/>
      <c r="P53" s="9"/>
      <c r="Q53" s="9"/>
      <c r="R53" s="9">
        <v>11.84</v>
      </c>
      <c r="S53" s="9">
        <v>12.39</v>
      </c>
      <c r="T53" s="9"/>
      <c r="U53" s="9"/>
      <c r="V53" s="9"/>
      <c r="W53" s="9"/>
      <c r="X53" s="9"/>
      <c r="Y53" s="9"/>
      <c r="Z53" s="9"/>
      <c r="AA53" s="9"/>
    </row>
    <row r="54" spans="1:27">
      <c r="A54" s="11">
        <v>51</v>
      </c>
      <c r="B54" s="10" t="s">
        <v>241</v>
      </c>
      <c r="C54" s="10" t="s">
        <v>448</v>
      </c>
      <c r="D54" s="11" t="s">
        <v>190</v>
      </c>
      <c r="E54" s="11" t="str">
        <f t="shared" si="3"/>
        <v>in_rut m</v>
      </c>
      <c r="F54" s="144">
        <f t="shared" si="4"/>
        <v>15.83</v>
      </c>
      <c r="G54" s="144">
        <f t="shared" si="5"/>
        <v>0</v>
      </c>
      <c r="H54" s="125">
        <v>19.600000000000001</v>
      </c>
      <c r="I54" s="125">
        <v>16.64</v>
      </c>
      <c r="J54" s="125">
        <v>15.14</v>
      </c>
      <c r="K54" s="125"/>
      <c r="L54" s="136"/>
      <c r="M54" s="136">
        <v>15.83</v>
      </c>
      <c r="N54" s="27"/>
      <c r="O54" s="27"/>
      <c r="P54" s="9"/>
      <c r="Q54" s="9"/>
      <c r="R54" s="9"/>
      <c r="S54" s="9">
        <v>12.75</v>
      </c>
      <c r="T54" s="9"/>
      <c r="U54" s="9"/>
      <c r="V54" s="9"/>
      <c r="W54" s="9"/>
      <c r="X54" s="9"/>
      <c r="Y54" s="9"/>
      <c r="Z54" s="9"/>
      <c r="AA54" s="9"/>
    </row>
    <row r="55" spans="1:27">
      <c r="A55" s="11">
        <v>52</v>
      </c>
      <c r="B55" s="10" t="s">
        <v>241</v>
      </c>
      <c r="C55" s="10" t="s">
        <v>448</v>
      </c>
      <c r="D55" s="11" t="s">
        <v>410</v>
      </c>
      <c r="E55" s="11" t="str">
        <f t="shared" si="3"/>
        <v>in_rut3kg m</v>
      </c>
      <c r="F55" s="144">
        <f t="shared" si="4"/>
        <v>0</v>
      </c>
      <c r="G55" s="144">
        <f t="shared" si="5"/>
        <v>12.75</v>
      </c>
      <c r="H55" s="125"/>
      <c r="I55" s="125"/>
      <c r="J55" s="125"/>
      <c r="K55" s="125">
        <v>14.25</v>
      </c>
      <c r="L55" s="136">
        <v>12.75</v>
      </c>
      <c r="M55" s="136"/>
      <c r="N55" s="27"/>
      <c r="O55" s="27"/>
      <c r="P55" s="9"/>
      <c r="Q55" s="9"/>
      <c r="R55" s="9">
        <v>13.31</v>
      </c>
      <c r="S55" s="9"/>
      <c r="T55" s="9"/>
      <c r="U55" s="9"/>
      <c r="V55" s="9"/>
      <c r="W55" s="9"/>
      <c r="X55" s="9"/>
      <c r="Y55" s="9"/>
      <c r="Z55" s="9"/>
      <c r="AA55" s="9"/>
    </row>
    <row r="56" spans="1:27">
      <c r="A56" s="11">
        <v>53</v>
      </c>
      <c r="B56" s="10" t="s">
        <v>241</v>
      </c>
      <c r="C56" s="10" t="s">
        <v>448</v>
      </c>
      <c r="D56" s="11" t="s">
        <v>210</v>
      </c>
      <c r="E56" s="11" t="str">
        <f t="shared" si="3"/>
        <v>in_2000m m</v>
      </c>
      <c r="F56" s="144">
        <f t="shared" si="4"/>
        <v>4.3425925925925897E-3</v>
      </c>
      <c r="G56" s="144">
        <f t="shared" si="5"/>
        <v>4.89699074074074E-3</v>
      </c>
      <c r="H56" s="125">
        <v>3.2711805555555602E-3</v>
      </c>
      <c r="I56" s="125">
        <v>4.2569444444444399E-3</v>
      </c>
      <c r="J56" s="125">
        <v>4.5208333333333298E-3</v>
      </c>
      <c r="K56" s="136">
        <v>4.5208333333333298E-3</v>
      </c>
      <c r="L56" s="136">
        <v>4.89699074074074E-3</v>
      </c>
      <c r="M56" s="125">
        <v>4.3425925925925897E-3</v>
      </c>
      <c r="N56" s="27"/>
      <c r="O56" s="27"/>
      <c r="P56" s="9"/>
      <c r="Q56" s="131"/>
      <c r="R56" s="131">
        <v>4.5197916666666702E-3</v>
      </c>
      <c r="S56" s="131">
        <v>4.5730324074074102E-3</v>
      </c>
      <c r="T56" s="9"/>
      <c r="U56" s="9"/>
      <c r="V56" s="9"/>
      <c r="W56" s="9"/>
      <c r="X56" s="9"/>
      <c r="Y56" s="9"/>
      <c r="Z56" s="9"/>
      <c r="AA56" s="9"/>
    </row>
    <row r="57" spans="1:27">
      <c r="A57" s="11">
        <v>54</v>
      </c>
      <c r="B57" s="10" t="s">
        <v>241</v>
      </c>
      <c r="C57" s="10" t="s">
        <v>448</v>
      </c>
      <c r="D57" s="11" t="s">
        <v>428</v>
      </c>
      <c r="E57" s="11" t="str">
        <f t="shared" si="3"/>
        <v>in_1500m klb m</v>
      </c>
      <c r="F57" s="144">
        <f t="shared" si="4"/>
        <v>3.8569444444444402E-3</v>
      </c>
      <c r="G57" s="144">
        <f t="shared" si="5"/>
        <v>0</v>
      </c>
      <c r="H57" s="125">
        <v>3.3634259259259299E-3</v>
      </c>
      <c r="I57" s="125">
        <v>3.45949074074074E-3</v>
      </c>
      <c r="J57" s="125">
        <v>3.45949074074074E-3</v>
      </c>
      <c r="K57" s="125"/>
      <c r="L57" s="136"/>
      <c r="M57" s="125">
        <v>3.8569444444444402E-3</v>
      </c>
      <c r="N57" s="27"/>
      <c r="O57" s="27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:27">
      <c r="A58" s="11">
        <v>55</v>
      </c>
      <c r="B58" s="10" t="s">
        <v>241</v>
      </c>
      <c r="C58" s="10" t="s">
        <v>448</v>
      </c>
      <c r="D58" s="11" t="s">
        <v>53</v>
      </c>
      <c r="E58" s="11" t="str">
        <f t="shared" si="3"/>
        <v>in_5-kovė m</v>
      </c>
      <c r="F58" s="144">
        <f t="shared" si="4"/>
        <v>0</v>
      </c>
      <c r="G58" s="144">
        <f t="shared" si="5"/>
        <v>0</v>
      </c>
      <c r="H58" s="126">
        <v>4740</v>
      </c>
      <c r="I58" s="126">
        <v>4165</v>
      </c>
      <c r="J58" s="126">
        <v>4037</v>
      </c>
      <c r="K58" s="126">
        <v>3547</v>
      </c>
      <c r="L58" s="141"/>
      <c r="M58" s="141"/>
      <c r="N58" s="27"/>
      <c r="O58" s="27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7">
      <c r="A59" s="11">
        <v>56</v>
      </c>
      <c r="B59" s="10" t="s">
        <v>241</v>
      </c>
      <c r="C59" s="10" t="s">
        <v>448</v>
      </c>
      <c r="D59" s="11" t="s">
        <v>65</v>
      </c>
      <c r="E59" s="11" t="str">
        <f t="shared" si="3"/>
        <v>in_7-kovė() m</v>
      </c>
      <c r="F59" s="144">
        <f t="shared" si="4"/>
        <v>0</v>
      </c>
      <c r="G59" s="144">
        <f t="shared" si="5"/>
        <v>0</v>
      </c>
      <c r="H59" s="128" t="s">
        <v>66</v>
      </c>
      <c r="I59" s="128" t="s">
        <v>67</v>
      </c>
      <c r="J59" s="128" t="s">
        <v>68</v>
      </c>
      <c r="K59" s="128" t="s">
        <v>69</v>
      </c>
      <c r="L59" s="27"/>
      <c r="M59" s="27"/>
      <c r="N59" s="27"/>
      <c r="O59" s="27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spans="1:27">
      <c r="A60" s="11">
        <v>57</v>
      </c>
      <c r="B60" s="10" t="s">
        <v>41</v>
      </c>
      <c r="C60" s="10" t="s">
        <v>567</v>
      </c>
      <c r="D60" s="11" t="s">
        <v>147</v>
      </c>
      <c r="E60" s="11" t="str">
        <f t="shared" si="3"/>
        <v>out_100m v</v>
      </c>
      <c r="F60" s="9">
        <f t="shared" ref="F60:F106" si="6">H60</f>
        <v>0</v>
      </c>
      <c r="G60" s="144">
        <f t="shared" ref="G60:G106" si="7">M60</f>
        <v>0</v>
      </c>
      <c r="H60" s="27"/>
      <c r="I60" s="27"/>
      <c r="J60" s="27"/>
      <c r="K60" s="27"/>
      <c r="L60" s="27"/>
      <c r="M60" s="27"/>
      <c r="N60" s="27"/>
      <c r="O60" s="27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spans="1:27">
      <c r="A61" s="11">
        <v>58</v>
      </c>
      <c r="B61" s="10" t="s">
        <v>41</v>
      </c>
      <c r="C61" s="10" t="s">
        <v>567</v>
      </c>
      <c r="D61" s="11" t="s">
        <v>397</v>
      </c>
      <c r="E61" s="11" t="str">
        <f t="shared" si="3"/>
        <v>out_200m v</v>
      </c>
      <c r="F61" s="9">
        <f t="shared" si="6"/>
        <v>0</v>
      </c>
      <c r="G61" s="144">
        <f t="shared" si="7"/>
        <v>0</v>
      </c>
      <c r="H61" s="27"/>
      <c r="I61" s="27"/>
      <c r="J61" s="27"/>
      <c r="K61" s="27"/>
      <c r="L61" s="27"/>
      <c r="M61" s="27"/>
      <c r="N61" s="27"/>
      <c r="O61" s="27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1:27">
      <c r="A62" s="11">
        <v>59</v>
      </c>
      <c r="B62" s="10" t="s">
        <v>41</v>
      </c>
      <c r="C62" s="10" t="s">
        <v>567</v>
      </c>
      <c r="D62" s="11" t="s">
        <v>433</v>
      </c>
      <c r="E62" s="11" t="str">
        <f t="shared" si="3"/>
        <v>out_400m v</v>
      </c>
      <c r="F62" s="9">
        <f t="shared" si="6"/>
        <v>0</v>
      </c>
      <c r="G62" s="144">
        <f t="shared" si="7"/>
        <v>0</v>
      </c>
      <c r="H62" s="27"/>
      <c r="I62" s="27"/>
      <c r="J62" s="27"/>
      <c r="K62" s="27"/>
      <c r="L62" s="27"/>
      <c r="M62" s="27"/>
      <c r="N62" s="27"/>
      <c r="O62" s="27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1:27">
      <c r="A63" s="11">
        <v>60</v>
      </c>
      <c r="B63" s="10" t="s">
        <v>41</v>
      </c>
      <c r="C63" s="10" t="s">
        <v>567</v>
      </c>
      <c r="D63" s="11" t="s">
        <v>405</v>
      </c>
      <c r="E63" s="11" t="str">
        <f t="shared" si="3"/>
        <v>out_800m v</v>
      </c>
      <c r="F63" s="9">
        <f t="shared" si="6"/>
        <v>0</v>
      </c>
      <c r="G63" s="144">
        <f t="shared" si="7"/>
        <v>0</v>
      </c>
      <c r="H63" s="27"/>
      <c r="I63" s="27"/>
      <c r="J63" s="27"/>
      <c r="K63" s="27"/>
      <c r="L63" s="27"/>
      <c r="M63" s="27"/>
      <c r="N63" s="27"/>
      <c r="O63" s="27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spans="1:27">
      <c r="A64" s="11">
        <v>61</v>
      </c>
      <c r="B64" s="10" t="s">
        <v>41</v>
      </c>
      <c r="C64" s="10" t="s">
        <v>567</v>
      </c>
      <c r="D64" s="11" t="s">
        <v>414</v>
      </c>
      <c r="E64" s="11" t="str">
        <f t="shared" si="3"/>
        <v>out_1500m v</v>
      </c>
      <c r="F64" s="9">
        <f t="shared" si="6"/>
        <v>0</v>
      </c>
      <c r="G64" s="144">
        <f t="shared" si="7"/>
        <v>0</v>
      </c>
      <c r="H64" s="27"/>
      <c r="I64" s="27"/>
      <c r="J64" s="27"/>
      <c r="K64" s="27"/>
      <c r="L64" s="27"/>
      <c r="M64" s="27"/>
      <c r="N64" s="27"/>
      <c r="O64" s="27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  <row r="65" spans="1:27">
      <c r="A65" s="11">
        <v>62</v>
      </c>
      <c r="B65" s="10" t="s">
        <v>41</v>
      </c>
      <c r="C65" s="10" t="s">
        <v>567</v>
      </c>
      <c r="D65" s="11" t="s">
        <v>197</v>
      </c>
      <c r="E65" s="11" t="str">
        <f t="shared" si="3"/>
        <v>out_5000m v</v>
      </c>
      <c r="F65" s="9">
        <f t="shared" si="6"/>
        <v>0</v>
      </c>
      <c r="G65" s="144">
        <f t="shared" si="7"/>
        <v>0</v>
      </c>
      <c r="H65" s="27"/>
      <c r="I65" s="27"/>
      <c r="J65" s="27"/>
      <c r="K65" s="27"/>
      <c r="L65" s="27"/>
      <c r="M65" s="27"/>
      <c r="N65" s="27"/>
      <c r="O65" s="27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spans="1:27">
      <c r="A66" s="11">
        <v>63</v>
      </c>
      <c r="B66" s="10" t="s">
        <v>41</v>
      </c>
      <c r="C66" s="10" t="s">
        <v>567</v>
      </c>
      <c r="D66" s="11" t="s">
        <v>77</v>
      </c>
      <c r="E66" s="11" t="str">
        <f t="shared" si="3"/>
        <v>out_10.000m v</v>
      </c>
      <c r="F66" s="9">
        <f t="shared" si="6"/>
        <v>0</v>
      </c>
      <c r="G66" s="144">
        <f t="shared" si="7"/>
        <v>0</v>
      </c>
      <c r="H66" s="27"/>
      <c r="I66" s="27"/>
      <c r="J66" s="27"/>
      <c r="K66" s="27"/>
      <c r="L66" s="27"/>
      <c r="M66" s="27"/>
      <c r="N66" s="27"/>
      <c r="O66" s="27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 spans="1:27">
      <c r="A67" s="11">
        <v>64</v>
      </c>
      <c r="B67" s="10" t="s">
        <v>41</v>
      </c>
      <c r="C67" s="10" t="s">
        <v>567</v>
      </c>
      <c r="D67" s="11" t="s">
        <v>59</v>
      </c>
      <c r="E67" s="11" t="str">
        <f t="shared" si="3"/>
        <v>out_110m bb v</v>
      </c>
      <c r="F67" s="9">
        <f t="shared" si="6"/>
        <v>0</v>
      </c>
      <c r="G67" s="144">
        <f t="shared" si="7"/>
        <v>0</v>
      </c>
      <c r="H67" s="27"/>
      <c r="I67" s="27"/>
      <c r="J67" s="27"/>
      <c r="K67" s="27"/>
      <c r="L67" s="27"/>
      <c r="M67" s="27"/>
      <c r="N67" s="27"/>
      <c r="O67" s="27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 spans="1:27">
      <c r="A68" s="11">
        <v>65</v>
      </c>
      <c r="B68" s="10" t="s">
        <v>41</v>
      </c>
      <c r="C68" s="10" t="s">
        <v>567</v>
      </c>
      <c r="D68" s="11" t="s">
        <v>74</v>
      </c>
      <c r="E68" s="11" t="str">
        <f t="shared" ref="E68:E99" si="8">CONCATENATE(B68,"_",D68," ",C68)</f>
        <v>out_400m bb v</v>
      </c>
      <c r="F68" s="9">
        <f t="shared" si="6"/>
        <v>0</v>
      </c>
      <c r="G68" s="144">
        <f t="shared" si="7"/>
        <v>0</v>
      </c>
      <c r="H68" s="27"/>
      <c r="I68" s="27"/>
      <c r="J68" s="27"/>
      <c r="K68" s="27"/>
      <c r="L68" s="27"/>
      <c r="M68" s="27"/>
      <c r="N68" s="27"/>
      <c r="O68" s="27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 spans="1:27">
      <c r="A69" s="11">
        <v>66</v>
      </c>
      <c r="B69" s="10" t="s">
        <v>41</v>
      </c>
      <c r="C69" s="10" t="s">
        <v>567</v>
      </c>
      <c r="D69" s="11" t="s">
        <v>56</v>
      </c>
      <c r="E69" s="11" t="str">
        <f t="shared" si="8"/>
        <v>out_3000m klb v</v>
      </c>
      <c r="F69" s="9">
        <f t="shared" si="6"/>
        <v>0</v>
      </c>
      <c r="G69" s="144">
        <f t="shared" si="7"/>
        <v>0</v>
      </c>
      <c r="H69" s="27"/>
      <c r="I69" s="27"/>
      <c r="J69" s="27"/>
      <c r="K69" s="27"/>
      <c r="L69" s="27"/>
      <c r="M69" s="27"/>
      <c r="N69" s="27"/>
      <c r="O69" s="27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 spans="1:27">
      <c r="A70" s="11">
        <v>67</v>
      </c>
      <c r="B70" s="10" t="s">
        <v>41</v>
      </c>
      <c r="C70" s="10" t="s">
        <v>567</v>
      </c>
      <c r="D70" s="11" t="s">
        <v>71</v>
      </c>
      <c r="E70" s="11" t="str">
        <f t="shared" si="8"/>
        <v>out_4 x 100m  v</v>
      </c>
      <c r="F70" s="9">
        <f t="shared" si="6"/>
        <v>0</v>
      </c>
      <c r="G70" s="144">
        <f t="shared" si="7"/>
        <v>0</v>
      </c>
      <c r="H70" s="27"/>
      <c r="I70" s="27"/>
      <c r="J70" s="27"/>
      <c r="K70" s="27"/>
      <c r="L70" s="27"/>
      <c r="M70" s="27"/>
      <c r="N70" s="27"/>
      <c r="O70" s="27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 spans="1:27">
      <c r="A71" s="11">
        <v>68</v>
      </c>
      <c r="B71" s="10" t="s">
        <v>41</v>
      </c>
      <c r="C71" s="10" t="s">
        <v>567</v>
      </c>
      <c r="D71" s="11" t="s">
        <v>52</v>
      </c>
      <c r="E71" s="11" t="str">
        <f t="shared" si="8"/>
        <v>out_4 x 400m  v</v>
      </c>
      <c r="F71" s="9">
        <f t="shared" si="6"/>
        <v>0</v>
      </c>
      <c r="G71" s="144">
        <f t="shared" si="7"/>
        <v>0</v>
      </c>
      <c r="H71" s="27"/>
      <c r="I71" s="27"/>
      <c r="J71" s="27"/>
      <c r="K71" s="27"/>
      <c r="L71" s="27"/>
      <c r="M71" s="27"/>
      <c r="N71" s="27"/>
      <c r="O71" s="27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spans="1:27">
      <c r="A72" s="11">
        <v>69</v>
      </c>
      <c r="B72" s="10" t="s">
        <v>41</v>
      </c>
      <c r="C72" s="10" t="s">
        <v>567</v>
      </c>
      <c r="D72" s="11" t="s">
        <v>64</v>
      </c>
      <c r="E72" s="11" t="str">
        <f t="shared" si="8"/>
        <v>out_Aukštis v</v>
      </c>
      <c r="F72" s="9">
        <f t="shared" si="6"/>
        <v>0</v>
      </c>
      <c r="G72" s="144">
        <f t="shared" si="7"/>
        <v>0</v>
      </c>
      <c r="H72" s="27"/>
      <c r="I72" s="27"/>
      <c r="J72" s="27"/>
      <c r="K72" s="27"/>
      <c r="L72" s="27"/>
      <c r="M72" s="27"/>
      <c r="N72" s="27"/>
      <c r="O72" s="27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spans="1:27">
      <c r="A73" s="11">
        <v>70</v>
      </c>
      <c r="B73" s="10" t="s">
        <v>41</v>
      </c>
      <c r="C73" s="10" t="s">
        <v>567</v>
      </c>
      <c r="D73" s="11" t="s">
        <v>50</v>
      </c>
      <c r="E73" s="11" t="str">
        <f t="shared" si="8"/>
        <v>out_Kartis v</v>
      </c>
      <c r="F73" s="9">
        <f t="shared" si="6"/>
        <v>0</v>
      </c>
      <c r="G73" s="144">
        <f t="shared" si="7"/>
        <v>0</v>
      </c>
      <c r="H73" s="27"/>
      <c r="I73" s="27"/>
      <c r="J73" s="27"/>
      <c r="K73" s="27"/>
      <c r="L73" s="27"/>
      <c r="M73" s="27"/>
      <c r="N73" s="27"/>
      <c r="O73" s="27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 spans="1:27">
      <c r="A74" s="11">
        <v>71</v>
      </c>
      <c r="B74" s="10" t="s">
        <v>41</v>
      </c>
      <c r="C74" s="10" t="s">
        <v>567</v>
      </c>
      <c r="D74" s="11" t="s">
        <v>63</v>
      </c>
      <c r="E74" s="11" t="str">
        <f t="shared" si="8"/>
        <v>out_Tolis v</v>
      </c>
      <c r="F74" s="9">
        <f t="shared" si="6"/>
        <v>0</v>
      </c>
      <c r="G74" s="144">
        <f t="shared" si="7"/>
        <v>0</v>
      </c>
      <c r="H74" s="27"/>
      <c r="I74" s="27"/>
      <c r="J74" s="27"/>
      <c r="K74" s="27"/>
      <c r="L74" s="27"/>
      <c r="M74" s="27"/>
      <c r="N74" s="27"/>
      <c r="O74" s="27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 spans="1:27">
      <c r="A75" s="11">
        <v>72</v>
      </c>
      <c r="B75" s="10" t="s">
        <v>41</v>
      </c>
      <c r="C75" s="10" t="s">
        <v>567</v>
      </c>
      <c r="D75" s="11" t="s">
        <v>238</v>
      </c>
      <c r="E75" s="11" t="str">
        <f t="shared" si="8"/>
        <v>out_Trišuolis v</v>
      </c>
      <c r="F75" s="9">
        <f t="shared" si="6"/>
        <v>0</v>
      </c>
      <c r="G75" s="144">
        <f t="shared" si="7"/>
        <v>0</v>
      </c>
      <c r="H75" s="27"/>
      <c r="I75" s="27"/>
      <c r="J75" s="27"/>
      <c r="K75" s="27"/>
      <c r="L75" s="27"/>
      <c r="M75" s="27"/>
      <c r="N75" s="27"/>
      <c r="O75" s="27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  <row r="76" spans="1:27">
      <c r="A76" s="11">
        <v>73</v>
      </c>
      <c r="B76" s="10" t="s">
        <v>41</v>
      </c>
      <c r="C76" s="10" t="s">
        <v>567</v>
      </c>
      <c r="D76" s="11" t="s">
        <v>62</v>
      </c>
      <c r="E76" s="11" t="str">
        <f t="shared" si="8"/>
        <v>out_Rutulys v</v>
      </c>
      <c r="F76" s="9">
        <f t="shared" si="6"/>
        <v>0</v>
      </c>
      <c r="G76" s="144">
        <f t="shared" si="7"/>
        <v>0</v>
      </c>
      <c r="H76" s="27"/>
      <c r="I76" s="27"/>
      <c r="J76" s="27"/>
      <c r="K76" s="27"/>
      <c r="L76" s="27"/>
      <c r="M76" s="27"/>
      <c r="N76" s="27"/>
      <c r="O76" s="27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</row>
    <row r="77" spans="1:27">
      <c r="A77" s="11">
        <v>74</v>
      </c>
      <c r="B77" s="10" t="s">
        <v>41</v>
      </c>
      <c r="C77" s="10" t="s">
        <v>567</v>
      </c>
      <c r="D77" s="11" t="s">
        <v>83</v>
      </c>
      <c r="E77" s="11" t="str">
        <f t="shared" si="8"/>
        <v>out_Diskas v</v>
      </c>
      <c r="F77" s="9">
        <f t="shared" si="6"/>
        <v>0</v>
      </c>
      <c r="G77" s="144">
        <f t="shared" si="7"/>
        <v>0</v>
      </c>
      <c r="H77" s="27"/>
      <c r="I77" s="27"/>
      <c r="J77" s="27"/>
      <c r="K77" s="27"/>
      <c r="L77" s="27"/>
      <c r="M77" s="27"/>
      <c r="N77" s="27"/>
      <c r="O77" s="27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</row>
    <row r="78" spans="1:27">
      <c r="A78" s="11">
        <v>75</v>
      </c>
      <c r="B78" s="10" t="s">
        <v>41</v>
      </c>
      <c r="C78" s="10" t="s">
        <v>567</v>
      </c>
      <c r="D78" s="11" t="s">
        <v>61</v>
      </c>
      <c r="E78" s="11" t="str">
        <f t="shared" si="8"/>
        <v>out_Kūjis v</v>
      </c>
      <c r="F78" s="9">
        <f t="shared" si="6"/>
        <v>0</v>
      </c>
      <c r="G78" s="144">
        <f t="shared" si="7"/>
        <v>0</v>
      </c>
      <c r="H78" s="27"/>
      <c r="I78" s="27"/>
      <c r="J78" s="27"/>
      <c r="K78" s="27"/>
      <c r="L78" s="27"/>
      <c r="M78" s="27"/>
      <c r="N78" s="27"/>
      <c r="O78" s="27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</row>
    <row r="79" spans="1:27">
      <c r="A79" s="11">
        <v>76</v>
      </c>
      <c r="B79" s="10" t="s">
        <v>41</v>
      </c>
      <c r="C79" s="10" t="s">
        <v>567</v>
      </c>
      <c r="D79" s="11" t="s">
        <v>75</v>
      </c>
      <c r="E79" s="11" t="str">
        <f t="shared" si="8"/>
        <v>out_Ietis v</v>
      </c>
      <c r="F79" s="9">
        <f t="shared" si="6"/>
        <v>0</v>
      </c>
      <c r="G79" s="144">
        <f t="shared" si="7"/>
        <v>0</v>
      </c>
      <c r="H79" s="27"/>
      <c r="I79" s="27"/>
      <c r="J79" s="27"/>
      <c r="K79" s="27"/>
      <c r="L79" s="27"/>
      <c r="M79" s="27"/>
      <c r="N79" s="27"/>
      <c r="O79" s="27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 spans="1:27">
      <c r="A80" s="11">
        <v>77</v>
      </c>
      <c r="B80" s="10" t="s">
        <v>41</v>
      </c>
      <c r="C80" s="10" t="s">
        <v>567</v>
      </c>
      <c r="D80" s="11" t="s">
        <v>58</v>
      </c>
      <c r="E80" s="11" t="str">
        <f t="shared" si="8"/>
        <v>out_20km sp ėjimas v</v>
      </c>
      <c r="F80" s="9">
        <f t="shared" si="6"/>
        <v>0</v>
      </c>
      <c r="G80" s="144">
        <f t="shared" si="7"/>
        <v>0</v>
      </c>
      <c r="H80" s="27"/>
      <c r="I80" s="27"/>
      <c r="J80" s="27"/>
      <c r="K80" s="27"/>
      <c r="L80" s="27"/>
      <c r="M80" s="27"/>
      <c r="N80" s="27"/>
      <c r="O80" s="27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</row>
    <row r="81" spans="1:27">
      <c r="A81" s="11">
        <v>78</v>
      </c>
      <c r="B81" s="10" t="s">
        <v>41</v>
      </c>
      <c r="C81" s="10" t="s">
        <v>567</v>
      </c>
      <c r="D81" s="11" t="s">
        <v>73</v>
      </c>
      <c r="E81" s="11" t="str">
        <f t="shared" si="8"/>
        <v>out_50km sp ėjimas v</v>
      </c>
      <c r="F81" s="9">
        <f t="shared" si="6"/>
        <v>0</v>
      </c>
      <c r="G81" s="144">
        <f t="shared" si="7"/>
        <v>0</v>
      </c>
      <c r="H81" s="27"/>
      <c r="I81" s="27"/>
      <c r="J81" s="27"/>
      <c r="K81" s="27"/>
      <c r="L81" s="27"/>
      <c r="M81" s="27"/>
      <c r="N81" s="27"/>
      <c r="O81" s="27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</row>
    <row r="82" spans="1:27">
      <c r="A82" s="11">
        <v>79</v>
      </c>
      <c r="B82" s="10" t="s">
        <v>41</v>
      </c>
      <c r="C82" s="10" t="s">
        <v>567</v>
      </c>
      <c r="D82" s="11" t="s">
        <v>55</v>
      </c>
      <c r="E82" s="11" t="str">
        <f t="shared" si="8"/>
        <v>out_Maratonas v</v>
      </c>
      <c r="F82" s="9">
        <f t="shared" si="6"/>
        <v>0</v>
      </c>
      <c r="G82" s="144">
        <f t="shared" si="7"/>
        <v>0</v>
      </c>
      <c r="H82" s="27"/>
      <c r="I82" s="27"/>
      <c r="J82" s="27"/>
      <c r="K82" s="27"/>
      <c r="L82" s="27"/>
      <c r="M82" s="27"/>
      <c r="N82" s="27"/>
      <c r="O82" s="27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</row>
    <row r="83" spans="1:27">
      <c r="A83" s="11">
        <v>80</v>
      </c>
      <c r="B83" s="10" t="s">
        <v>41</v>
      </c>
      <c r="C83" s="10" t="s">
        <v>567</v>
      </c>
      <c r="D83" s="11" t="s">
        <v>70</v>
      </c>
      <c r="E83" s="11" t="str">
        <f t="shared" si="8"/>
        <v>out_10-kovė v</v>
      </c>
      <c r="F83" s="9">
        <f t="shared" si="6"/>
        <v>0</v>
      </c>
      <c r="G83" s="144">
        <f t="shared" si="7"/>
        <v>0</v>
      </c>
      <c r="H83" s="27"/>
      <c r="I83" s="27"/>
      <c r="J83" s="27"/>
      <c r="K83" s="27"/>
      <c r="L83" s="27"/>
      <c r="M83" s="27"/>
      <c r="N83" s="27"/>
      <c r="O83" s="27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</row>
    <row r="84" spans="1:27">
      <c r="A84" s="11">
        <v>81</v>
      </c>
      <c r="B84" s="10" t="s">
        <v>41</v>
      </c>
      <c r="C84" s="10" t="s">
        <v>448</v>
      </c>
      <c r="D84" s="11" t="s">
        <v>147</v>
      </c>
      <c r="E84" s="11" t="str">
        <f t="shared" si="8"/>
        <v>out_100m m</v>
      </c>
      <c r="F84" s="9">
        <f t="shared" si="6"/>
        <v>0</v>
      </c>
      <c r="G84" s="144">
        <f t="shared" si="7"/>
        <v>0</v>
      </c>
      <c r="H84" s="27"/>
      <c r="I84" s="27"/>
      <c r="J84" s="27"/>
      <c r="K84" s="27"/>
      <c r="L84" s="27"/>
      <c r="M84" s="27"/>
      <c r="N84" s="27"/>
      <c r="O84" s="27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</row>
    <row r="85" spans="1:27">
      <c r="A85" s="11">
        <v>82</v>
      </c>
      <c r="B85" s="10" t="s">
        <v>41</v>
      </c>
      <c r="C85" s="10" t="s">
        <v>448</v>
      </c>
      <c r="D85" s="11" t="s">
        <v>397</v>
      </c>
      <c r="E85" s="11" t="str">
        <f t="shared" si="8"/>
        <v>out_200m m</v>
      </c>
      <c r="F85" s="9">
        <f t="shared" si="6"/>
        <v>0</v>
      </c>
      <c r="G85" s="144">
        <f t="shared" si="7"/>
        <v>0</v>
      </c>
      <c r="H85" s="27"/>
      <c r="I85" s="27"/>
      <c r="J85" s="27"/>
      <c r="K85" s="27"/>
      <c r="L85" s="27"/>
      <c r="M85" s="27"/>
      <c r="N85" s="27"/>
      <c r="O85" s="27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</row>
    <row r="86" spans="1:27">
      <c r="A86" s="11">
        <v>83</v>
      </c>
      <c r="B86" s="10" t="s">
        <v>41</v>
      </c>
      <c r="C86" s="10" t="s">
        <v>448</v>
      </c>
      <c r="D86" s="11" t="s">
        <v>433</v>
      </c>
      <c r="E86" s="11" t="str">
        <f t="shared" si="8"/>
        <v>out_400m m</v>
      </c>
      <c r="F86" s="9">
        <f t="shared" si="6"/>
        <v>0</v>
      </c>
      <c r="G86" s="144">
        <f t="shared" si="7"/>
        <v>0</v>
      </c>
      <c r="H86" s="27"/>
      <c r="I86" s="27"/>
      <c r="J86" s="27"/>
      <c r="K86" s="27"/>
      <c r="L86" s="27"/>
      <c r="M86" s="27"/>
      <c r="N86" s="27"/>
      <c r="O86" s="27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</row>
    <row r="87" spans="1:27">
      <c r="A87" s="11">
        <v>84</v>
      </c>
      <c r="B87" s="10" t="s">
        <v>41</v>
      </c>
      <c r="C87" s="10" t="s">
        <v>448</v>
      </c>
      <c r="D87" s="11" t="s">
        <v>405</v>
      </c>
      <c r="E87" s="11" t="str">
        <f t="shared" si="8"/>
        <v>out_800m m</v>
      </c>
      <c r="F87" s="9">
        <f t="shared" si="6"/>
        <v>0</v>
      </c>
      <c r="G87" s="144">
        <f t="shared" si="7"/>
        <v>0</v>
      </c>
      <c r="H87" s="27"/>
      <c r="I87" s="27"/>
      <c r="J87" s="27"/>
      <c r="K87" s="27"/>
      <c r="L87" s="27"/>
      <c r="M87" s="27"/>
      <c r="N87" s="27"/>
      <c r="O87" s="27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</row>
    <row r="88" spans="1:27">
      <c r="A88" s="11">
        <v>85</v>
      </c>
      <c r="B88" s="10" t="s">
        <v>41</v>
      </c>
      <c r="C88" s="10" t="s">
        <v>448</v>
      </c>
      <c r="D88" s="11" t="s">
        <v>414</v>
      </c>
      <c r="E88" s="11" t="str">
        <f t="shared" si="8"/>
        <v>out_1500m m</v>
      </c>
      <c r="F88" s="9">
        <f t="shared" si="6"/>
        <v>0</v>
      </c>
      <c r="G88" s="144">
        <f t="shared" si="7"/>
        <v>0</v>
      </c>
      <c r="H88" s="27"/>
      <c r="I88" s="27"/>
      <c r="J88" s="27"/>
      <c r="K88" s="27"/>
      <c r="L88" s="27"/>
      <c r="M88" s="27"/>
      <c r="N88" s="27"/>
      <c r="O88" s="27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</row>
    <row r="89" spans="1:27">
      <c r="A89" s="11">
        <v>86</v>
      </c>
      <c r="B89" s="10" t="s">
        <v>41</v>
      </c>
      <c r="C89" s="10" t="s">
        <v>448</v>
      </c>
      <c r="D89" s="11" t="s">
        <v>197</v>
      </c>
      <c r="E89" s="11" t="str">
        <f t="shared" si="8"/>
        <v>out_5000m m</v>
      </c>
      <c r="F89" s="9">
        <f t="shared" si="6"/>
        <v>0</v>
      </c>
      <c r="G89" s="144">
        <f t="shared" si="7"/>
        <v>0</v>
      </c>
      <c r="H89" s="27"/>
      <c r="I89" s="27"/>
      <c r="J89" s="27"/>
      <c r="K89" s="27"/>
      <c r="L89" s="27"/>
      <c r="M89" s="27"/>
      <c r="N89" s="27"/>
      <c r="O89" s="27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</row>
    <row r="90" spans="1:27">
      <c r="A90" s="11">
        <v>87</v>
      </c>
      <c r="B90" s="10" t="s">
        <v>41</v>
      </c>
      <c r="C90" s="10" t="s">
        <v>448</v>
      </c>
      <c r="D90" s="11" t="s">
        <v>77</v>
      </c>
      <c r="E90" s="11" t="str">
        <f t="shared" si="8"/>
        <v>out_10.000m m</v>
      </c>
      <c r="F90" s="9">
        <f t="shared" si="6"/>
        <v>0</v>
      </c>
      <c r="G90" s="144">
        <f t="shared" si="7"/>
        <v>0</v>
      </c>
      <c r="H90" s="27"/>
      <c r="I90" s="27"/>
      <c r="J90" s="27"/>
      <c r="K90" s="27"/>
      <c r="L90" s="27"/>
      <c r="M90" s="27"/>
      <c r="N90" s="27"/>
      <c r="O90" s="27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</row>
    <row r="91" spans="1:27">
      <c r="A91" s="11">
        <v>88</v>
      </c>
      <c r="B91" s="10" t="s">
        <v>41</v>
      </c>
      <c r="C91" s="10" t="s">
        <v>448</v>
      </c>
      <c r="D91" s="11" t="s">
        <v>60</v>
      </c>
      <c r="E91" s="11" t="str">
        <f t="shared" si="8"/>
        <v>out_100m bb m</v>
      </c>
      <c r="F91" s="9">
        <f t="shared" si="6"/>
        <v>0</v>
      </c>
      <c r="G91" s="144">
        <f t="shared" si="7"/>
        <v>0</v>
      </c>
      <c r="H91" s="27"/>
      <c r="I91" s="27"/>
      <c r="J91" s="27"/>
      <c r="K91" s="27"/>
      <c r="L91" s="27"/>
      <c r="M91" s="27"/>
      <c r="N91" s="27"/>
      <c r="O91" s="27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</row>
    <row r="92" spans="1:27">
      <c r="A92" s="11">
        <v>89</v>
      </c>
      <c r="B92" s="10" t="s">
        <v>41</v>
      </c>
      <c r="C92" s="10" t="s">
        <v>448</v>
      </c>
      <c r="D92" s="11" t="s">
        <v>74</v>
      </c>
      <c r="E92" s="11" t="str">
        <f t="shared" si="8"/>
        <v>out_400m bb m</v>
      </c>
      <c r="F92" s="9">
        <f t="shared" si="6"/>
        <v>0</v>
      </c>
      <c r="G92" s="144">
        <f t="shared" si="7"/>
        <v>0</v>
      </c>
      <c r="H92" s="27"/>
      <c r="I92" s="27"/>
      <c r="J92" s="27"/>
      <c r="K92" s="27"/>
      <c r="L92" s="27"/>
      <c r="M92" s="27"/>
      <c r="N92" s="27"/>
      <c r="O92" s="27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 spans="1:27">
      <c r="A93" s="11">
        <v>90</v>
      </c>
      <c r="B93" s="10" t="s">
        <v>41</v>
      </c>
      <c r="C93" s="10" t="s">
        <v>448</v>
      </c>
      <c r="D93" s="11" t="s">
        <v>56</v>
      </c>
      <c r="E93" s="11" t="str">
        <f t="shared" si="8"/>
        <v>out_3000m klb m</v>
      </c>
      <c r="F93" s="9">
        <f t="shared" si="6"/>
        <v>0</v>
      </c>
      <c r="G93" s="144">
        <f t="shared" si="7"/>
        <v>0</v>
      </c>
      <c r="H93" s="27"/>
      <c r="I93" s="27"/>
      <c r="J93" s="27"/>
      <c r="K93" s="27"/>
      <c r="L93" s="27"/>
      <c r="M93" s="27"/>
      <c r="N93" s="27"/>
      <c r="O93" s="27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</row>
    <row r="94" spans="1:27">
      <c r="A94" s="11">
        <v>91</v>
      </c>
      <c r="B94" s="10" t="s">
        <v>41</v>
      </c>
      <c r="C94" s="10" t="s">
        <v>448</v>
      </c>
      <c r="D94" s="11" t="s">
        <v>72</v>
      </c>
      <c r="E94" s="11" t="str">
        <f t="shared" si="8"/>
        <v>out_4 x 100m Relay m</v>
      </c>
      <c r="F94" s="9">
        <f t="shared" si="6"/>
        <v>0</v>
      </c>
      <c r="G94" s="144">
        <f t="shared" si="7"/>
        <v>0</v>
      </c>
      <c r="H94" s="27"/>
      <c r="I94" s="27"/>
      <c r="J94" s="27"/>
      <c r="K94" s="27"/>
      <c r="L94" s="27"/>
      <c r="M94" s="27"/>
      <c r="N94" s="27"/>
      <c r="O94" s="27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</row>
    <row r="95" spans="1:27">
      <c r="A95" s="11">
        <v>92</v>
      </c>
      <c r="B95" s="10" t="s">
        <v>41</v>
      </c>
      <c r="C95" s="10" t="s">
        <v>448</v>
      </c>
      <c r="D95" s="11" t="s">
        <v>54</v>
      </c>
      <c r="E95" s="11" t="str">
        <f t="shared" si="8"/>
        <v>out_4 x 400m Relay m</v>
      </c>
      <c r="F95" s="9">
        <f t="shared" si="6"/>
        <v>0</v>
      </c>
      <c r="G95" s="144">
        <f t="shared" si="7"/>
        <v>0</v>
      </c>
      <c r="H95" s="27"/>
      <c r="I95" s="27"/>
      <c r="J95" s="27"/>
      <c r="K95" s="27"/>
      <c r="L95" s="27"/>
      <c r="M95" s="27"/>
      <c r="N95" s="27"/>
      <c r="O95" s="27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</row>
    <row r="96" spans="1:27">
      <c r="A96" s="11">
        <v>93</v>
      </c>
      <c r="B96" s="10" t="s">
        <v>41</v>
      </c>
      <c r="C96" s="10" t="s">
        <v>448</v>
      </c>
      <c r="D96" s="11" t="s">
        <v>64</v>
      </c>
      <c r="E96" s="11" t="str">
        <f t="shared" si="8"/>
        <v>out_Aukštis m</v>
      </c>
      <c r="F96" s="9">
        <f t="shared" si="6"/>
        <v>0</v>
      </c>
      <c r="G96" s="144">
        <f t="shared" si="7"/>
        <v>0</v>
      </c>
      <c r="H96" s="27"/>
      <c r="I96" s="27"/>
      <c r="J96" s="27"/>
      <c r="K96" s="27"/>
      <c r="L96" s="27"/>
      <c r="M96" s="27"/>
      <c r="N96" s="27"/>
      <c r="O96" s="27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</row>
    <row r="97" spans="1:27">
      <c r="A97" s="11">
        <v>94</v>
      </c>
      <c r="B97" s="10" t="s">
        <v>41</v>
      </c>
      <c r="C97" s="10" t="s">
        <v>448</v>
      </c>
      <c r="D97" s="11" t="s">
        <v>50</v>
      </c>
      <c r="E97" s="11" t="str">
        <f t="shared" si="8"/>
        <v>out_Kartis m</v>
      </c>
      <c r="F97" s="9">
        <f t="shared" si="6"/>
        <v>0</v>
      </c>
      <c r="G97" s="144">
        <f t="shared" si="7"/>
        <v>0</v>
      </c>
      <c r="H97" s="27"/>
      <c r="I97" s="27"/>
      <c r="J97" s="27"/>
      <c r="K97" s="27"/>
      <c r="L97" s="27"/>
      <c r="M97" s="27"/>
      <c r="N97" s="27"/>
      <c r="O97" s="130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</row>
    <row r="98" spans="1:27">
      <c r="A98" s="11">
        <v>95</v>
      </c>
      <c r="B98" s="10" t="s">
        <v>41</v>
      </c>
      <c r="C98" s="10" t="s">
        <v>448</v>
      </c>
      <c r="D98" s="11" t="s">
        <v>63</v>
      </c>
      <c r="E98" s="11" t="str">
        <f t="shared" si="8"/>
        <v>out_Tolis m</v>
      </c>
      <c r="F98" s="9">
        <f t="shared" si="6"/>
        <v>0</v>
      </c>
      <c r="G98" s="144">
        <f t="shared" si="7"/>
        <v>0</v>
      </c>
      <c r="H98" s="27"/>
      <c r="I98" s="27"/>
      <c r="J98" s="27"/>
      <c r="K98" s="27"/>
      <c r="L98" s="27"/>
      <c r="M98" s="27"/>
      <c r="N98" s="27"/>
      <c r="O98" s="130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</row>
    <row r="99" spans="1:27">
      <c r="A99" s="11">
        <v>96</v>
      </c>
      <c r="B99" s="10" t="s">
        <v>41</v>
      </c>
      <c r="C99" s="10" t="s">
        <v>448</v>
      </c>
      <c r="D99" s="11" t="s">
        <v>238</v>
      </c>
      <c r="E99" s="11" t="str">
        <f t="shared" si="8"/>
        <v>out_Trišuolis m</v>
      </c>
      <c r="F99" s="9">
        <f t="shared" si="6"/>
        <v>0</v>
      </c>
      <c r="G99" s="144">
        <f t="shared" si="7"/>
        <v>0</v>
      </c>
      <c r="H99" s="27"/>
      <c r="I99" s="27"/>
      <c r="J99" s="27"/>
      <c r="K99" s="27"/>
      <c r="L99" s="27"/>
      <c r="M99" s="27"/>
      <c r="N99" s="27"/>
      <c r="O99" s="27"/>
      <c r="P99" s="9"/>
      <c r="Q99" s="9"/>
      <c r="R99" s="9"/>
      <c r="S99" s="133"/>
      <c r="T99" s="9"/>
      <c r="U99" s="9"/>
      <c r="V99" s="9"/>
      <c r="W99" s="9"/>
      <c r="X99" s="9"/>
      <c r="Y99" s="9"/>
      <c r="Z99" s="9"/>
      <c r="AA99" s="9"/>
    </row>
    <row r="100" spans="1:27">
      <c r="A100" s="11">
        <v>97</v>
      </c>
      <c r="B100" s="10" t="s">
        <v>41</v>
      </c>
      <c r="C100" s="10" t="s">
        <v>448</v>
      </c>
      <c r="D100" s="11" t="s">
        <v>62</v>
      </c>
      <c r="E100" s="11" t="str">
        <f t="shared" ref="E100:E106" si="9">CONCATENATE(B100,"_",D100," ",C100)</f>
        <v>out_Rutulys m</v>
      </c>
      <c r="F100" s="9">
        <f t="shared" si="6"/>
        <v>0</v>
      </c>
      <c r="G100" s="144">
        <f t="shared" si="7"/>
        <v>0</v>
      </c>
      <c r="H100" s="27"/>
      <c r="I100" s="27"/>
      <c r="J100" s="27"/>
      <c r="K100" s="27"/>
      <c r="L100" s="27"/>
      <c r="M100" s="27"/>
      <c r="N100" s="27"/>
      <c r="O100" s="27"/>
      <c r="P100" s="9"/>
      <c r="Q100" s="9"/>
      <c r="R100" s="9"/>
      <c r="S100" s="133"/>
      <c r="T100" s="9"/>
      <c r="U100" s="9"/>
      <c r="V100" s="9"/>
      <c r="W100" s="9"/>
      <c r="X100" s="9"/>
      <c r="Y100" s="9"/>
      <c r="Z100" s="9"/>
      <c r="AA100" s="9"/>
    </row>
    <row r="101" spans="1:27">
      <c r="A101" s="11">
        <v>98</v>
      </c>
      <c r="B101" s="10" t="s">
        <v>41</v>
      </c>
      <c r="C101" s="10" t="s">
        <v>448</v>
      </c>
      <c r="D101" s="11" t="s">
        <v>83</v>
      </c>
      <c r="E101" s="11" t="str">
        <f t="shared" si="9"/>
        <v>out_Diskas m</v>
      </c>
      <c r="F101" s="9">
        <f t="shared" si="6"/>
        <v>0</v>
      </c>
      <c r="G101" s="144">
        <f t="shared" si="7"/>
        <v>0</v>
      </c>
      <c r="H101" s="27"/>
      <c r="I101" s="27"/>
      <c r="J101" s="27"/>
      <c r="K101" s="27"/>
      <c r="L101" s="27"/>
      <c r="M101" s="27"/>
      <c r="N101" s="27"/>
      <c r="O101" s="27"/>
      <c r="P101" s="9"/>
      <c r="Q101" s="9"/>
      <c r="R101" s="9"/>
      <c r="S101" s="133"/>
      <c r="T101" s="9"/>
      <c r="U101" s="9"/>
      <c r="V101" s="9"/>
      <c r="W101" s="9"/>
      <c r="X101" s="9"/>
      <c r="Y101" s="9"/>
      <c r="Z101" s="9"/>
      <c r="AA101" s="9"/>
    </row>
    <row r="102" spans="1:27">
      <c r="A102" s="11">
        <v>99</v>
      </c>
      <c r="B102" s="10" t="s">
        <v>41</v>
      </c>
      <c r="C102" s="10" t="s">
        <v>448</v>
      </c>
      <c r="D102" s="11" t="s">
        <v>61</v>
      </c>
      <c r="E102" s="11" t="str">
        <f t="shared" si="9"/>
        <v>out_Kūjis m</v>
      </c>
      <c r="F102" s="9">
        <f t="shared" si="6"/>
        <v>0</v>
      </c>
      <c r="G102" s="144">
        <f t="shared" si="7"/>
        <v>0</v>
      </c>
      <c r="H102" s="27"/>
      <c r="I102" s="27"/>
      <c r="J102" s="27"/>
      <c r="K102" s="27"/>
      <c r="L102" s="27"/>
      <c r="M102" s="27"/>
      <c r="N102" s="27"/>
      <c r="O102" s="27"/>
      <c r="P102" s="9"/>
      <c r="Q102" s="9"/>
      <c r="R102" s="9"/>
      <c r="S102" s="133"/>
      <c r="T102" s="9"/>
      <c r="U102" s="9"/>
      <c r="V102" s="9"/>
      <c r="W102" s="9"/>
      <c r="X102" s="9"/>
      <c r="Y102" s="9"/>
      <c r="Z102" s="9"/>
      <c r="AA102" s="9"/>
    </row>
    <row r="103" spans="1:27">
      <c r="A103" s="11">
        <v>100</v>
      </c>
      <c r="B103" s="10" t="s">
        <v>41</v>
      </c>
      <c r="C103" s="10" t="s">
        <v>448</v>
      </c>
      <c r="D103" s="11" t="s">
        <v>75</v>
      </c>
      <c r="E103" s="11" t="str">
        <f t="shared" si="9"/>
        <v>out_Ietis m</v>
      </c>
      <c r="F103" s="9">
        <f t="shared" si="6"/>
        <v>0</v>
      </c>
      <c r="G103" s="144">
        <f t="shared" si="7"/>
        <v>0</v>
      </c>
      <c r="H103" s="27"/>
      <c r="I103" s="27"/>
      <c r="J103" s="27"/>
      <c r="K103" s="27"/>
      <c r="L103" s="27"/>
      <c r="M103" s="27"/>
      <c r="N103" s="27"/>
      <c r="O103" s="27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</row>
    <row r="104" spans="1:27">
      <c r="A104" s="11">
        <v>101</v>
      </c>
      <c r="B104" s="10" t="s">
        <v>41</v>
      </c>
      <c r="C104" s="10" t="s">
        <v>448</v>
      </c>
      <c r="D104" s="11" t="s">
        <v>58</v>
      </c>
      <c r="E104" s="11" t="str">
        <f t="shared" si="9"/>
        <v>out_20km sp ėjimas m</v>
      </c>
      <c r="F104" s="9">
        <f t="shared" si="6"/>
        <v>0</v>
      </c>
      <c r="G104" s="144">
        <f t="shared" si="7"/>
        <v>0</v>
      </c>
      <c r="H104" s="27"/>
      <c r="I104" s="27"/>
      <c r="J104" s="27"/>
      <c r="K104" s="27"/>
      <c r="L104" s="27"/>
      <c r="M104" s="27"/>
      <c r="N104" s="27"/>
      <c r="O104" s="27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spans="1:27">
      <c r="A105" s="11">
        <v>102</v>
      </c>
      <c r="B105" s="10" t="s">
        <v>41</v>
      </c>
      <c r="C105" s="10" t="s">
        <v>448</v>
      </c>
      <c r="D105" s="11" t="s">
        <v>55</v>
      </c>
      <c r="E105" s="11" t="str">
        <f t="shared" si="9"/>
        <v>out_Maratonas m</v>
      </c>
      <c r="F105" s="9">
        <f t="shared" si="6"/>
        <v>0</v>
      </c>
      <c r="G105" s="144">
        <f t="shared" si="7"/>
        <v>0</v>
      </c>
      <c r="H105" s="27"/>
      <c r="I105" s="27"/>
      <c r="J105" s="27"/>
      <c r="K105" s="27"/>
      <c r="L105" s="27"/>
      <c r="M105" s="27"/>
      <c r="N105" s="27"/>
      <c r="O105" s="27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</row>
    <row r="106" spans="1:27">
      <c r="A106" s="11">
        <v>103</v>
      </c>
      <c r="B106" s="10" t="s">
        <v>41</v>
      </c>
      <c r="C106" s="10" t="s">
        <v>448</v>
      </c>
      <c r="D106" s="11" t="s">
        <v>57</v>
      </c>
      <c r="E106" s="11" t="str">
        <f t="shared" si="9"/>
        <v>out_7-kovė m</v>
      </c>
      <c r="F106" s="9">
        <f t="shared" si="6"/>
        <v>0</v>
      </c>
      <c r="G106" s="144">
        <f t="shared" si="7"/>
        <v>0</v>
      </c>
      <c r="H106" s="27"/>
      <c r="I106" s="27"/>
      <c r="L106" s="27"/>
      <c r="M106" s="27"/>
      <c r="N106" s="27"/>
      <c r="O106" s="27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</row>
    <row r="107" spans="1:27">
      <c r="O107" s="138"/>
    </row>
  </sheetData>
  <autoFilter ref="A3:AA106"/>
  <phoneticPr fontId="13" type="noConversion"/>
  <pageMargins left="1" right="1" top="0.57361111111111107" bottom="0.57361111111111107" header="0" footer="0"/>
  <headerFooter alignWithMargins="0">
    <oddHeader>&amp;L&amp;C&amp;R</oddHeader>
    <oddFooter>&amp;L&amp;C&amp;R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zoomScaleSheetLayoutView="1" workbookViewId="0">
      <pane ySplit="1" topLeftCell="A2" activePane="bottomLeft" state="frozen"/>
      <selection activeCell="A2" sqref="A2"/>
      <selection pane="bottomLeft" activeCell="A2" sqref="A2"/>
    </sheetView>
  </sheetViews>
  <sheetFormatPr defaultColWidth="12.42578125" defaultRowHeight="12.75"/>
  <cols>
    <col min="1" max="1" width="7.28515625" style="63" customWidth="1"/>
    <col min="2" max="2" width="20.42578125" style="1" customWidth="1"/>
    <col min="3" max="3" width="23" style="1" customWidth="1"/>
  </cols>
  <sheetData>
    <row r="1" spans="1:3">
      <c r="A1" s="63" t="s">
        <v>558</v>
      </c>
      <c r="B1" s="1" t="s">
        <v>12</v>
      </c>
      <c r="C1" s="1" t="s">
        <v>13</v>
      </c>
    </row>
    <row r="2" spans="1:3">
      <c r="A2" s="63">
        <v>1</v>
      </c>
      <c r="B2" s="1" t="s">
        <v>111</v>
      </c>
      <c r="C2" s="1" t="s">
        <v>252</v>
      </c>
    </row>
    <row r="3" spans="1:3">
      <c r="A3" s="63">
        <v>2</v>
      </c>
      <c r="B3" s="1" t="s">
        <v>110</v>
      </c>
      <c r="C3" s="1" t="s">
        <v>252</v>
      </c>
    </row>
    <row r="4" spans="1:3">
      <c r="A4" s="63">
        <v>3</v>
      </c>
      <c r="B4" s="1" t="s">
        <v>109</v>
      </c>
      <c r="C4" s="1" t="s">
        <v>252</v>
      </c>
    </row>
    <row r="5" spans="1:3">
      <c r="A5" s="63">
        <v>4</v>
      </c>
      <c r="B5" s="1" t="s">
        <v>21</v>
      </c>
      <c r="C5" s="1" t="s">
        <v>252</v>
      </c>
    </row>
    <row r="6" spans="1:3">
      <c r="A6" s="63">
        <v>5</v>
      </c>
      <c r="B6" s="1" t="s">
        <v>251</v>
      </c>
      <c r="C6" s="1" t="s">
        <v>252</v>
      </c>
    </row>
    <row r="7" spans="1:3">
      <c r="A7" s="63">
        <v>6</v>
      </c>
      <c r="B7" s="1" t="s">
        <v>20</v>
      </c>
      <c r="C7" s="1" t="s">
        <v>11</v>
      </c>
    </row>
    <row r="8" spans="1:3">
      <c r="A8" s="63">
        <v>7</v>
      </c>
      <c r="B8" s="1" t="s">
        <v>19</v>
      </c>
      <c r="C8" s="1" t="s">
        <v>11</v>
      </c>
    </row>
    <row r="9" spans="1:3">
      <c r="A9" s="63">
        <v>8</v>
      </c>
      <c r="B9" s="1" t="s">
        <v>18</v>
      </c>
      <c r="C9" s="1" t="s">
        <v>11</v>
      </c>
    </row>
    <row r="10" spans="1:3">
      <c r="A10" s="63">
        <v>9</v>
      </c>
      <c r="B10" s="1" t="s">
        <v>17</v>
      </c>
      <c r="C10" s="1" t="s">
        <v>11</v>
      </c>
    </row>
    <row r="11" spans="1:3">
      <c r="A11" s="63">
        <v>10</v>
      </c>
      <c r="B11" s="1" t="s">
        <v>16</v>
      </c>
      <c r="C11" s="1" t="s">
        <v>11</v>
      </c>
    </row>
    <row r="12" spans="1:3">
      <c r="A12" s="63">
        <v>11</v>
      </c>
      <c r="B12" s="1" t="s">
        <v>15</v>
      </c>
      <c r="C12" s="1" t="s">
        <v>11</v>
      </c>
    </row>
    <row r="13" spans="1:3">
      <c r="A13" s="63">
        <v>12</v>
      </c>
      <c r="B13" s="1" t="s">
        <v>14</v>
      </c>
      <c r="C13" s="1" t="s">
        <v>11</v>
      </c>
    </row>
    <row r="14" spans="1:3">
      <c r="A14" s="63">
        <v>13</v>
      </c>
      <c r="B14" s="1" t="s">
        <v>112</v>
      </c>
      <c r="C14" s="1" t="s">
        <v>11</v>
      </c>
    </row>
    <row r="15" spans="1:3">
      <c r="A15" s="63">
        <v>14</v>
      </c>
    </row>
    <row r="16" spans="1:3">
      <c r="A16" s="63">
        <v>15</v>
      </c>
    </row>
    <row r="17" spans="1:1">
      <c r="A17" s="63">
        <v>16</v>
      </c>
    </row>
    <row r="18" spans="1:1">
      <c r="A18" s="63">
        <v>17</v>
      </c>
    </row>
    <row r="19" spans="1:1">
      <c r="A19" s="63">
        <v>18</v>
      </c>
    </row>
    <row r="20" spans="1:1">
      <c r="A20" s="63">
        <v>19</v>
      </c>
    </row>
    <row r="21" spans="1:1">
      <c r="A21" s="63">
        <v>20</v>
      </c>
    </row>
    <row r="22" spans="1:1">
      <c r="A22" s="63">
        <v>21</v>
      </c>
    </row>
    <row r="23" spans="1:1">
      <c r="A23" s="63">
        <v>22</v>
      </c>
    </row>
    <row r="24" spans="1:1">
      <c r="A24" s="63">
        <v>23</v>
      </c>
    </row>
    <row r="25" spans="1:1">
      <c r="A25" s="63">
        <v>24</v>
      </c>
    </row>
    <row r="26" spans="1:1">
      <c r="A26" s="63">
        <v>25</v>
      </c>
    </row>
    <row r="27" spans="1:1">
      <c r="A27" s="63">
        <v>26</v>
      </c>
    </row>
    <row r="28" spans="1:1">
      <c r="A28" s="63">
        <v>27</v>
      </c>
    </row>
    <row r="29" spans="1:1">
      <c r="A29" s="63">
        <v>28</v>
      </c>
    </row>
    <row r="30" spans="1:1">
      <c r="A30" s="63">
        <v>29</v>
      </c>
    </row>
    <row r="31" spans="1:1">
      <c r="A31" s="63">
        <v>30</v>
      </c>
    </row>
    <row r="32" spans="1:1">
      <c r="A32" s="63">
        <v>31</v>
      </c>
    </row>
    <row r="33" spans="1:1">
      <c r="A33" s="63">
        <v>32</v>
      </c>
    </row>
    <row r="34" spans="1:1">
      <c r="A34" s="63">
        <v>33</v>
      </c>
    </row>
    <row r="35" spans="1:1">
      <c r="A35" s="63">
        <v>34</v>
      </c>
    </row>
    <row r="36" spans="1:1">
      <c r="A36" s="63">
        <v>35</v>
      </c>
    </row>
    <row r="37" spans="1:1">
      <c r="A37" s="63">
        <v>36</v>
      </c>
    </row>
    <row r="38" spans="1:1">
      <c r="A38" s="63">
        <v>37</v>
      </c>
    </row>
    <row r="39" spans="1:1">
      <c r="A39" s="63">
        <v>38</v>
      </c>
    </row>
    <row r="40" spans="1:1">
      <c r="A40" s="63">
        <v>39</v>
      </c>
    </row>
    <row r="41" spans="1:1">
      <c r="A41" s="63">
        <v>40</v>
      </c>
    </row>
    <row r="42" spans="1:1">
      <c r="A42" s="63">
        <v>41</v>
      </c>
    </row>
    <row r="43" spans="1:1">
      <c r="A43" s="63">
        <v>42</v>
      </c>
    </row>
    <row r="44" spans="1:1">
      <c r="A44" s="63">
        <v>43</v>
      </c>
    </row>
    <row r="45" spans="1:1">
      <c r="A45" s="63">
        <v>44</v>
      </c>
    </row>
    <row r="46" spans="1:1">
      <c r="A46" s="63">
        <v>45</v>
      </c>
    </row>
    <row r="47" spans="1:1">
      <c r="A47" s="63">
        <v>46</v>
      </c>
    </row>
    <row r="48" spans="1:1">
      <c r="A48" s="63">
        <v>47</v>
      </c>
    </row>
    <row r="49" spans="1:1">
      <c r="A49" s="63">
        <v>48</v>
      </c>
    </row>
    <row r="50" spans="1:1">
      <c r="A50" s="63">
        <v>49</v>
      </c>
    </row>
    <row r="51" spans="1:1">
      <c r="A51" s="63">
        <v>50</v>
      </c>
    </row>
  </sheetData>
  <autoFilter ref="A1:C65536"/>
  <phoneticPr fontId="13" type="noConversion"/>
  <pageMargins left="1" right="1" top="0.57361111111111107" bottom="0.57361111111111107" header="0" footer="0"/>
  <headerFooter alignWithMargins="0">
    <oddHeader>&amp;L&amp;C&amp;R</oddHeader>
    <oddFooter>&amp;L&amp;C&amp;R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H28"/>
  <sheetViews>
    <sheetView topLeftCell="A8" workbookViewId="0"/>
  </sheetViews>
  <sheetFormatPr defaultColWidth="11.42578125" defaultRowHeight="15.75"/>
  <cols>
    <col min="1" max="1" width="6.42578125" style="269" customWidth="1"/>
    <col min="2" max="3" width="16" style="269" customWidth="1"/>
    <col min="4" max="4" width="13.140625" style="271" customWidth="1"/>
    <col min="5" max="5" width="19.28515625" style="271" customWidth="1"/>
    <col min="6" max="6" width="7.7109375" style="271" hidden="1" customWidth="1"/>
    <col min="7" max="7" width="8.140625" style="271" hidden="1" customWidth="1"/>
    <col min="8" max="8" width="8.28515625" style="271" hidden="1" customWidth="1"/>
    <col min="9" max="9" width="9.85546875" style="271" customWidth="1"/>
    <col min="10" max="10" width="11.42578125" style="269" customWidth="1"/>
    <col min="11" max="216" width="11.42578125" style="271" customWidth="1"/>
    <col min="217" max="16384" width="11.42578125" style="272"/>
  </cols>
  <sheetData>
    <row r="1" spans="1:216" ht="18.75" customHeight="1">
      <c r="D1" s="262"/>
      <c r="E1" s="269"/>
      <c r="F1" s="262"/>
      <c r="G1" s="269"/>
      <c r="H1" s="269"/>
      <c r="GP1" s="272"/>
      <c r="GQ1" s="272"/>
      <c r="GR1" s="272"/>
      <c r="GS1" s="272"/>
      <c r="GT1" s="272"/>
      <c r="GU1" s="272"/>
      <c r="GV1" s="272"/>
      <c r="GW1" s="272"/>
      <c r="GX1" s="272"/>
      <c r="GY1" s="272"/>
      <c r="GZ1" s="272"/>
      <c r="HA1" s="272"/>
      <c r="HB1" s="272"/>
      <c r="HC1" s="272"/>
      <c r="HD1" s="272"/>
      <c r="HE1" s="272"/>
      <c r="HF1" s="272"/>
      <c r="HG1" s="272"/>
      <c r="HH1" s="272"/>
    </row>
    <row r="2" spans="1:216" ht="18.75" customHeight="1">
      <c r="B2" s="262" t="s">
        <v>610</v>
      </c>
      <c r="C2" s="262"/>
      <c r="D2" s="269"/>
      <c r="E2" s="262"/>
      <c r="F2" s="269"/>
      <c r="G2" s="262"/>
      <c r="H2" s="269"/>
      <c r="GO2" s="272"/>
      <c r="GP2" s="272"/>
      <c r="GQ2" s="272"/>
      <c r="GR2" s="272"/>
      <c r="GS2" s="272"/>
      <c r="GT2" s="272"/>
      <c r="GU2" s="272"/>
      <c r="GV2" s="272"/>
      <c r="GW2" s="272"/>
      <c r="GX2" s="272"/>
      <c r="GY2" s="272"/>
      <c r="GZ2" s="272"/>
      <c r="HA2" s="272"/>
      <c r="HB2" s="272"/>
      <c r="HC2" s="272"/>
      <c r="HD2" s="272"/>
      <c r="HE2" s="272"/>
      <c r="HF2" s="272"/>
      <c r="HG2" s="272"/>
      <c r="HH2" s="272"/>
    </row>
    <row r="3" spans="1:216" ht="18.75" customHeight="1">
      <c r="B3" s="262"/>
      <c r="C3" s="262"/>
      <c r="D3" s="269"/>
      <c r="E3" s="272"/>
      <c r="F3" s="269"/>
      <c r="G3" s="262"/>
      <c r="H3" s="269"/>
      <c r="GO3" s="272"/>
      <c r="GP3" s="272"/>
      <c r="GQ3" s="272"/>
      <c r="GR3" s="272"/>
      <c r="GS3" s="272"/>
      <c r="GT3" s="272"/>
      <c r="GU3" s="272"/>
      <c r="GV3" s="272"/>
      <c r="GW3" s="272"/>
      <c r="GX3" s="272"/>
      <c r="GY3" s="272"/>
      <c r="GZ3" s="272"/>
      <c r="HA3" s="272"/>
      <c r="HB3" s="272"/>
      <c r="HC3" s="272"/>
      <c r="HD3" s="272"/>
      <c r="HE3" s="272"/>
      <c r="HF3" s="272"/>
      <c r="HG3" s="272"/>
      <c r="HH3" s="272"/>
    </row>
    <row r="4" spans="1:216" ht="18.75" customHeight="1">
      <c r="B4" s="262"/>
      <c r="C4" s="262"/>
      <c r="D4" s="269"/>
      <c r="E4" s="262"/>
      <c r="F4" s="269"/>
      <c r="G4" s="262"/>
      <c r="H4" s="269"/>
      <c r="GO4" s="272"/>
      <c r="GP4" s="272"/>
      <c r="GQ4" s="272"/>
      <c r="GR4" s="272"/>
      <c r="GS4" s="272"/>
      <c r="GT4" s="272"/>
      <c r="GU4" s="272"/>
      <c r="GV4" s="272"/>
      <c r="GW4" s="272"/>
      <c r="GX4" s="272"/>
      <c r="GY4" s="272"/>
      <c r="GZ4" s="272"/>
      <c r="HA4" s="272"/>
      <c r="HB4" s="272"/>
      <c r="HC4" s="272"/>
      <c r="HD4" s="272"/>
      <c r="HE4" s="272"/>
      <c r="HF4" s="272"/>
      <c r="HG4" s="272"/>
      <c r="HH4" s="272"/>
    </row>
    <row r="5" spans="1:216">
      <c r="B5" s="344" t="s">
        <v>609</v>
      </c>
      <c r="C5" s="344"/>
      <c r="D5" s="344"/>
      <c r="E5" s="344"/>
      <c r="F5" s="262" t="s">
        <v>3</v>
      </c>
      <c r="H5" s="269"/>
      <c r="I5" s="262" t="s">
        <v>3</v>
      </c>
      <c r="GO5" s="272"/>
      <c r="GP5" s="272"/>
      <c r="GQ5" s="272"/>
      <c r="GR5" s="272"/>
      <c r="GS5" s="272"/>
      <c r="GT5" s="272"/>
      <c r="GU5" s="272"/>
      <c r="GV5" s="272"/>
      <c r="GW5" s="272"/>
      <c r="GX5" s="272"/>
      <c r="GY5" s="272"/>
      <c r="GZ5" s="272"/>
      <c r="HA5" s="272"/>
      <c r="HB5" s="272"/>
      <c r="HC5" s="272"/>
      <c r="HD5" s="272"/>
      <c r="HE5" s="272"/>
      <c r="HF5" s="272"/>
      <c r="HG5" s="272"/>
      <c r="HH5" s="272"/>
    </row>
    <row r="6" spans="1:216">
      <c r="B6" s="344"/>
      <c r="C6" s="344"/>
      <c r="D6" s="344"/>
      <c r="E6" s="262"/>
      <c r="G6" s="269"/>
      <c r="H6" s="269"/>
      <c r="GP6" s="272"/>
      <c r="GQ6" s="272"/>
      <c r="GR6" s="272"/>
      <c r="GS6" s="272"/>
      <c r="GT6" s="272"/>
      <c r="GU6" s="272"/>
      <c r="GV6" s="272"/>
      <c r="GW6" s="272"/>
      <c r="GX6" s="272"/>
      <c r="GY6" s="272"/>
      <c r="GZ6" s="272"/>
      <c r="HA6" s="272"/>
      <c r="HB6" s="272"/>
      <c r="HC6" s="272"/>
      <c r="HD6" s="272"/>
      <c r="HE6" s="272"/>
      <c r="HF6" s="272"/>
      <c r="HG6" s="272"/>
      <c r="HH6" s="272"/>
    </row>
    <row r="7" spans="1:216" ht="18.75" customHeight="1">
      <c r="B7" s="262" t="s">
        <v>729</v>
      </c>
      <c r="C7" s="262"/>
      <c r="D7" s="269"/>
      <c r="F7" s="293"/>
      <c r="G7" s="293"/>
      <c r="H7" s="293"/>
      <c r="I7" s="293"/>
      <c r="FW7" s="272"/>
      <c r="FX7" s="272"/>
      <c r="FY7" s="272"/>
      <c r="FZ7" s="272"/>
      <c r="GA7" s="272"/>
      <c r="GB7" s="272"/>
      <c r="GC7" s="272"/>
      <c r="GD7" s="272"/>
      <c r="GE7" s="272"/>
      <c r="GF7" s="272"/>
      <c r="GG7" s="272"/>
      <c r="GH7" s="272"/>
      <c r="GI7" s="272"/>
      <c r="GJ7" s="272"/>
      <c r="GK7" s="272"/>
      <c r="GL7" s="272"/>
      <c r="GM7" s="272"/>
      <c r="GN7" s="272"/>
      <c r="GO7" s="272"/>
      <c r="GP7" s="272"/>
      <c r="GQ7" s="272"/>
      <c r="GR7" s="272"/>
      <c r="GS7" s="272"/>
      <c r="GT7" s="272"/>
      <c r="GU7" s="272"/>
      <c r="GV7" s="272"/>
      <c r="GW7" s="272"/>
      <c r="GX7" s="272"/>
      <c r="GY7" s="272"/>
      <c r="GZ7" s="272"/>
      <c r="HA7" s="272"/>
      <c r="HB7" s="272"/>
      <c r="HC7" s="272"/>
      <c r="HD7" s="272"/>
      <c r="HE7" s="272"/>
      <c r="HF7" s="272"/>
      <c r="HG7" s="272"/>
      <c r="HH7" s="272"/>
    </row>
    <row r="8" spans="1:216" ht="15.75" customHeight="1">
      <c r="B8" s="271"/>
      <c r="C8" s="271"/>
      <c r="D8" s="269"/>
      <c r="E8" s="294"/>
      <c r="F8" s="353" t="s">
        <v>124</v>
      </c>
      <c r="G8" s="354"/>
      <c r="H8" s="355"/>
      <c r="I8" s="293"/>
      <c r="FW8" s="272"/>
      <c r="FX8" s="272"/>
      <c r="FY8" s="272"/>
      <c r="FZ8" s="272"/>
      <c r="GA8" s="272"/>
      <c r="GB8" s="272"/>
      <c r="GC8" s="272"/>
      <c r="GD8" s="272"/>
      <c r="GE8" s="272"/>
      <c r="GF8" s="272"/>
      <c r="GG8" s="272"/>
      <c r="GH8" s="272"/>
      <c r="GI8" s="272"/>
      <c r="GJ8" s="272"/>
      <c r="GK8" s="272"/>
      <c r="GL8" s="272"/>
      <c r="GM8" s="272"/>
      <c r="GN8" s="272"/>
      <c r="GO8" s="272"/>
      <c r="GP8" s="272"/>
      <c r="GQ8" s="272"/>
      <c r="GR8" s="272"/>
      <c r="GS8" s="272"/>
      <c r="GT8" s="272"/>
      <c r="GU8" s="272"/>
      <c r="GV8" s="272"/>
      <c r="GW8" s="272"/>
      <c r="GX8" s="272"/>
      <c r="GY8" s="272"/>
      <c r="GZ8" s="272"/>
      <c r="HA8" s="272"/>
      <c r="HB8" s="272"/>
      <c r="HC8" s="272"/>
      <c r="HD8" s="272"/>
      <c r="HE8" s="272"/>
      <c r="HF8" s="272"/>
      <c r="HG8" s="272"/>
      <c r="HH8" s="272"/>
    </row>
    <row r="9" spans="1:216" ht="15.75" customHeight="1" thickBot="1">
      <c r="A9" s="295" t="s">
        <v>274</v>
      </c>
      <c r="B9" s="296" t="s">
        <v>568</v>
      </c>
      <c r="C9" s="296" t="s">
        <v>569</v>
      </c>
      <c r="D9" s="297" t="s">
        <v>114</v>
      </c>
      <c r="E9" s="298" t="s">
        <v>565</v>
      </c>
      <c r="F9" s="298" t="s">
        <v>0</v>
      </c>
      <c r="G9" s="298" t="s">
        <v>1</v>
      </c>
      <c r="H9" s="298" t="s">
        <v>2</v>
      </c>
      <c r="I9" s="297" t="s">
        <v>281</v>
      </c>
      <c r="J9" s="297" t="s">
        <v>113</v>
      </c>
      <c r="FW9" s="272"/>
      <c r="FX9" s="272"/>
      <c r="FY9" s="272"/>
      <c r="FZ9" s="272"/>
      <c r="GA9" s="272"/>
      <c r="GB9" s="272"/>
      <c r="GC9" s="272"/>
      <c r="GD9" s="272"/>
      <c r="GE9" s="272"/>
      <c r="GF9" s="272"/>
      <c r="GG9" s="272"/>
      <c r="GH9" s="272"/>
      <c r="GI9" s="272"/>
      <c r="GJ9" s="272"/>
      <c r="GK9" s="272"/>
      <c r="GL9" s="272"/>
      <c r="GM9" s="272"/>
      <c r="GN9" s="272"/>
      <c r="GO9" s="272"/>
      <c r="GP9" s="272"/>
      <c r="GQ9" s="272"/>
      <c r="GR9" s="272"/>
      <c r="GS9" s="272"/>
      <c r="GT9" s="272"/>
      <c r="GU9" s="272"/>
      <c r="GV9" s="272"/>
      <c r="GW9" s="272"/>
      <c r="GX9" s="272"/>
      <c r="GY9" s="272"/>
      <c r="GZ9" s="272"/>
      <c r="HA9" s="272"/>
      <c r="HB9" s="272"/>
      <c r="HC9" s="272"/>
      <c r="HD9" s="272"/>
      <c r="HE9" s="272"/>
      <c r="HF9" s="272"/>
      <c r="HG9" s="272"/>
      <c r="HH9" s="272"/>
    </row>
    <row r="10" spans="1:216" ht="16.149999999999999" customHeight="1" thickTop="1">
      <c r="A10" s="299">
        <v>1</v>
      </c>
      <c r="B10" s="195" t="s">
        <v>820</v>
      </c>
      <c r="C10" s="182" t="s">
        <v>821</v>
      </c>
      <c r="D10" s="208">
        <v>41518</v>
      </c>
      <c r="E10" s="265" t="s">
        <v>602</v>
      </c>
      <c r="F10" s="300"/>
      <c r="G10" s="299"/>
      <c r="H10" s="299"/>
      <c r="I10" s="301" t="s">
        <v>839</v>
      </c>
      <c r="J10" s="299">
        <v>1</v>
      </c>
      <c r="FW10" s="272"/>
      <c r="FX10" s="272"/>
      <c r="FY10" s="272"/>
      <c r="FZ10" s="272"/>
      <c r="GA10" s="272"/>
      <c r="GB10" s="272"/>
      <c r="GC10" s="272"/>
      <c r="GD10" s="272"/>
      <c r="GE10" s="272"/>
      <c r="GF10" s="272"/>
      <c r="GG10" s="272"/>
      <c r="GH10" s="272"/>
      <c r="GI10" s="272"/>
      <c r="GJ10" s="272"/>
      <c r="GK10" s="272"/>
      <c r="GL10" s="272"/>
      <c r="GM10" s="272"/>
      <c r="GN10" s="272"/>
      <c r="GO10" s="272"/>
      <c r="GP10" s="272"/>
      <c r="GQ10" s="272"/>
      <c r="GR10" s="272"/>
      <c r="GS10" s="272"/>
      <c r="GT10" s="272"/>
      <c r="GU10" s="272"/>
      <c r="GV10" s="272"/>
      <c r="GW10" s="272"/>
      <c r="GX10" s="272"/>
      <c r="GY10" s="272"/>
      <c r="GZ10" s="272"/>
      <c r="HA10" s="272"/>
      <c r="HB10" s="272"/>
      <c r="HC10" s="272"/>
      <c r="HD10" s="272"/>
      <c r="HE10" s="272"/>
      <c r="HF10" s="272"/>
      <c r="HG10" s="272"/>
      <c r="HH10" s="272"/>
    </row>
    <row r="11" spans="1:216" ht="16.149999999999999" customHeight="1">
      <c r="A11" s="299">
        <v>2</v>
      </c>
      <c r="B11" s="189" t="s">
        <v>693</v>
      </c>
      <c r="C11" s="189" t="s">
        <v>694</v>
      </c>
      <c r="D11" s="263" t="s">
        <v>695</v>
      </c>
      <c r="E11" s="264" t="s">
        <v>589</v>
      </c>
      <c r="F11" s="302"/>
      <c r="G11" s="303"/>
      <c r="H11" s="300"/>
      <c r="I11" s="304" t="s">
        <v>827</v>
      </c>
      <c r="J11" s="299">
        <v>2</v>
      </c>
      <c r="FW11" s="272"/>
      <c r="FX11" s="272"/>
      <c r="FY11" s="272"/>
      <c r="FZ11" s="272"/>
      <c r="GA11" s="272"/>
      <c r="GB11" s="272"/>
      <c r="GC11" s="272"/>
      <c r="GD11" s="272"/>
      <c r="GE11" s="272"/>
      <c r="GF11" s="272"/>
      <c r="GG11" s="272"/>
      <c r="GH11" s="272"/>
      <c r="GI11" s="272"/>
      <c r="GJ11" s="272"/>
      <c r="GK11" s="272"/>
      <c r="GL11" s="272"/>
      <c r="GM11" s="272"/>
      <c r="GN11" s="272"/>
      <c r="GO11" s="272"/>
      <c r="GP11" s="272"/>
      <c r="GQ11" s="272"/>
      <c r="GR11" s="272"/>
      <c r="GS11" s="272"/>
      <c r="GT11" s="272"/>
      <c r="GU11" s="272"/>
      <c r="GV11" s="272"/>
      <c r="GW11" s="272"/>
      <c r="GX11" s="272"/>
      <c r="GY11" s="272"/>
      <c r="GZ11" s="272"/>
      <c r="HA11" s="272"/>
      <c r="HB11" s="272"/>
      <c r="HC11" s="272"/>
      <c r="HD11" s="272"/>
      <c r="HE11" s="272"/>
      <c r="HF11" s="272"/>
      <c r="HG11" s="272"/>
      <c r="HH11" s="272"/>
    </row>
    <row r="12" spans="1:216" ht="16.149999999999999" customHeight="1">
      <c r="A12" s="299">
        <v>3</v>
      </c>
      <c r="B12" s="187" t="s">
        <v>691</v>
      </c>
      <c r="C12" s="182" t="s">
        <v>692</v>
      </c>
      <c r="D12" s="185">
        <v>41441</v>
      </c>
      <c r="E12" s="186" t="s">
        <v>579</v>
      </c>
      <c r="F12" s="302"/>
      <c r="G12" s="303"/>
      <c r="H12" s="300"/>
      <c r="I12" s="304" t="s">
        <v>826</v>
      </c>
      <c r="J12" s="299">
        <v>3</v>
      </c>
      <c r="FW12" s="272"/>
      <c r="FX12" s="272"/>
      <c r="FY12" s="272"/>
      <c r="FZ12" s="272"/>
      <c r="GA12" s="272"/>
      <c r="GB12" s="272"/>
      <c r="GC12" s="272"/>
      <c r="GD12" s="272"/>
      <c r="GE12" s="272"/>
      <c r="GF12" s="272"/>
      <c r="GG12" s="272"/>
      <c r="GH12" s="272"/>
      <c r="GI12" s="272"/>
      <c r="GJ12" s="272"/>
      <c r="GK12" s="272"/>
      <c r="GL12" s="272"/>
      <c r="GM12" s="272"/>
      <c r="GN12" s="272"/>
      <c r="GO12" s="272"/>
      <c r="GP12" s="272"/>
      <c r="GQ12" s="272"/>
      <c r="GR12" s="272"/>
      <c r="GS12" s="272"/>
      <c r="GT12" s="272"/>
      <c r="GU12" s="272"/>
      <c r="GV12" s="272"/>
      <c r="GW12" s="272"/>
      <c r="GX12" s="272"/>
      <c r="GY12" s="272"/>
      <c r="GZ12" s="272"/>
      <c r="HA12" s="272"/>
      <c r="HB12" s="272"/>
      <c r="HC12" s="272"/>
      <c r="HD12" s="272"/>
      <c r="HE12" s="272"/>
      <c r="HF12" s="272"/>
      <c r="HG12" s="272"/>
      <c r="HH12" s="272"/>
    </row>
    <row r="13" spans="1:216" ht="16.149999999999999" customHeight="1">
      <c r="A13" s="299">
        <v>4</v>
      </c>
      <c r="B13" s="195" t="s">
        <v>710</v>
      </c>
      <c r="C13" s="182" t="s">
        <v>711</v>
      </c>
      <c r="D13" s="206">
        <v>41809</v>
      </c>
      <c r="E13" s="265" t="s">
        <v>475</v>
      </c>
      <c r="F13" s="305"/>
      <c r="G13" s="299"/>
      <c r="H13" s="299"/>
      <c r="I13" s="306" t="s">
        <v>834</v>
      </c>
      <c r="J13" s="299">
        <v>4</v>
      </c>
      <c r="FW13" s="272"/>
      <c r="FX13" s="272"/>
      <c r="FY13" s="272"/>
      <c r="FZ13" s="272"/>
      <c r="GA13" s="272"/>
      <c r="GB13" s="272"/>
      <c r="GC13" s="272"/>
      <c r="GD13" s="272"/>
      <c r="GE13" s="272"/>
      <c r="GF13" s="272"/>
      <c r="GG13" s="272"/>
      <c r="GH13" s="272"/>
      <c r="GI13" s="272"/>
      <c r="GJ13" s="272"/>
      <c r="GK13" s="272"/>
      <c r="GL13" s="272"/>
      <c r="GM13" s="272"/>
      <c r="GN13" s="272"/>
      <c r="GO13" s="272"/>
      <c r="GP13" s="272"/>
      <c r="GQ13" s="272"/>
      <c r="GR13" s="272"/>
      <c r="GS13" s="272"/>
      <c r="GT13" s="272"/>
      <c r="GU13" s="272"/>
      <c r="GV13" s="272"/>
      <c r="GW13" s="272"/>
      <c r="GX13" s="272"/>
      <c r="GY13" s="272"/>
      <c r="GZ13" s="272"/>
      <c r="HA13" s="272"/>
      <c r="HB13" s="272"/>
      <c r="HC13" s="272"/>
      <c r="HD13" s="272"/>
      <c r="HE13" s="272"/>
      <c r="HF13" s="272"/>
      <c r="HG13" s="272"/>
      <c r="HH13" s="272"/>
    </row>
    <row r="14" spans="1:216" ht="16.149999999999999" customHeight="1">
      <c r="A14" s="299">
        <v>5</v>
      </c>
      <c r="B14" s="187" t="s">
        <v>689</v>
      </c>
      <c r="C14" s="182" t="s">
        <v>690</v>
      </c>
      <c r="D14" s="185">
        <v>42240</v>
      </c>
      <c r="E14" s="186" t="s">
        <v>579</v>
      </c>
      <c r="F14" s="300"/>
      <c r="G14" s="303"/>
      <c r="H14" s="300"/>
      <c r="I14" s="307" t="s">
        <v>825</v>
      </c>
      <c r="J14" s="299">
        <v>5.5</v>
      </c>
      <c r="FW14" s="272"/>
      <c r="FX14" s="272"/>
      <c r="FY14" s="272"/>
      <c r="FZ14" s="272"/>
      <c r="GA14" s="272"/>
      <c r="GB14" s="272"/>
      <c r="GC14" s="272"/>
      <c r="GD14" s="272"/>
      <c r="GE14" s="272"/>
      <c r="GF14" s="272"/>
      <c r="GG14" s="272"/>
      <c r="GH14" s="272"/>
      <c r="GI14" s="272"/>
      <c r="GJ14" s="272"/>
      <c r="GK14" s="272"/>
      <c r="GL14" s="272"/>
      <c r="GM14" s="272"/>
      <c r="GN14" s="272"/>
      <c r="GO14" s="272"/>
      <c r="GP14" s="272"/>
      <c r="GQ14" s="272"/>
      <c r="GR14" s="272"/>
      <c r="GS14" s="272"/>
      <c r="GT14" s="272"/>
      <c r="GU14" s="272"/>
      <c r="GV14" s="272"/>
      <c r="GW14" s="272"/>
      <c r="GX14" s="272"/>
      <c r="GY14" s="272"/>
      <c r="GZ14" s="272"/>
      <c r="HA14" s="272"/>
      <c r="HB14" s="272"/>
      <c r="HC14" s="272"/>
      <c r="HD14" s="272"/>
      <c r="HE14" s="272"/>
      <c r="HF14" s="272"/>
      <c r="HG14" s="272"/>
      <c r="HH14" s="272"/>
    </row>
    <row r="15" spans="1:216" ht="16.149999999999999" customHeight="1">
      <c r="A15" s="299">
        <v>5</v>
      </c>
      <c r="B15" s="189" t="s">
        <v>696</v>
      </c>
      <c r="C15" s="189" t="s">
        <v>697</v>
      </c>
      <c r="D15" s="263" t="s">
        <v>698</v>
      </c>
      <c r="E15" s="264" t="s">
        <v>589</v>
      </c>
      <c r="F15" s="300"/>
      <c r="G15" s="300"/>
      <c r="H15" s="300"/>
      <c r="I15" s="308" t="s">
        <v>825</v>
      </c>
      <c r="J15" s="299">
        <v>5.5</v>
      </c>
    </row>
    <row r="16" spans="1:216" ht="16.149999999999999" customHeight="1">
      <c r="A16" s="299">
        <v>7</v>
      </c>
      <c r="B16" s="266" t="s">
        <v>689</v>
      </c>
      <c r="C16" s="182" t="s">
        <v>704</v>
      </c>
      <c r="D16" s="202">
        <v>41588</v>
      </c>
      <c r="E16" s="267" t="s">
        <v>593</v>
      </c>
      <c r="F16" s="300"/>
      <c r="G16" s="309"/>
      <c r="H16" s="299"/>
      <c r="I16" s="306" t="s">
        <v>830</v>
      </c>
      <c r="J16" s="299">
        <v>7</v>
      </c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  <c r="AY16" s="272"/>
      <c r="AZ16" s="272"/>
      <c r="BA16" s="272"/>
      <c r="BB16" s="272"/>
      <c r="BC16" s="272"/>
      <c r="BD16" s="272"/>
      <c r="BE16" s="272"/>
      <c r="BF16" s="272"/>
      <c r="BG16" s="272"/>
      <c r="BH16" s="272"/>
      <c r="BI16" s="272"/>
      <c r="BJ16" s="272"/>
      <c r="BK16" s="272"/>
      <c r="BL16" s="272"/>
      <c r="BM16" s="272"/>
      <c r="BN16" s="272"/>
      <c r="BO16" s="272"/>
      <c r="BP16" s="272"/>
      <c r="BQ16" s="272"/>
      <c r="BR16" s="272"/>
      <c r="BS16" s="272"/>
      <c r="BT16" s="272"/>
      <c r="BU16" s="272"/>
      <c r="BV16" s="272"/>
      <c r="BW16" s="272"/>
      <c r="BX16" s="272"/>
      <c r="BY16" s="272"/>
      <c r="BZ16" s="272"/>
      <c r="CA16" s="272"/>
      <c r="CB16" s="272"/>
      <c r="CC16" s="272"/>
      <c r="CD16" s="272"/>
      <c r="CE16" s="272"/>
      <c r="CF16" s="272"/>
      <c r="CG16" s="272"/>
      <c r="CH16" s="272"/>
      <c r="CI16" s="272"/>
      <c r="CJ16" s="272"/>
      <c r="CK16" s="272"/>
      <c r="CL16" s="272"/>
      <c r="CM16" s="272"/>
      <c r="CN16" s="272"/>
      <c r="CO16" s="272"/>
      <c r="CP16" s="272"/>
      <c r="CQ16" s="272"/>
      <c r="CR16" s="272"/>
      <c r="CS16" s="272"/>
      <c r="CT16" s="272"/>
      <c r="CU16" s="272"/>
      <c r="CV16" s="272"/>
      <c r="CW16" s="272"/>
      <c r="CX16" s="272"/>
      <c r="CY16" s="272"/>
      <c r="CZ16" s="272"/>
      <c r="DA16" s="272"/>
      <c r="DB16" s="272"/>
      <c r="DC16" s="272"/>
      <c r="DD16" s="272"/>
      <c r="DE16" s="272"/>
      <c r="DF16" s="272"/>
      <c r="DG16" s="272"/>
      <c r="DH16" s="272"/>
      <c r="DI16" s="272"/>
      <c r="DJ16" s="272"/>
      <c r="DK16" s="272"/>
      <c r="DL16" s="272"/>
      <c r="DM16" s="272"/>
      <c r="DN16" s="272"/>
      <c r="DO16" s="272"/>
      <c r="DP16" s="272"/>
      <c r="DQ16" s="272"/>
      <c r="DR16" s="272"/>
      <c r="DS16" s="272"/>
      <c r="DT16" s="272"/>
      <c r="DU16" s="272"/>
      <c r="DV16" s="272"/>
      <c r="DW16" s="272"/>
      <c r="DX16" s="272"/>
      <c r="DY16" s="272"/>
      <c r="DZ16" s="272"/>
      <c r="EA16" s="272"/>
      <c r="EB16" s="272"/>
      <c r="EC16" s="272"/>
      <c r="ED16" s="272"/>
      <c r="EE16" s="272"/>
      <c r="EF16" s="272"/>
      <c r="EG16" s="272"/>
      <c r="EH16" s="272"/>
      <c r="EI16" s="272"/>
      <c r="EJ16" s="272"/>
      <c r="EK16" s="272"/>
      <c r="EL16" s="272"/>
      <c r="EM16" s="272"/>
      <c r="EN16" s="272"/>
      <c r="EO16" s="272"/>
      <c r="EP16" s="272"/>
      <c r="EQ16" s="272"/>
      <c r="ER16" s="272"/>
      <c r="ES16" s="272"/>
      <c r="ET16" s="272"/>
      <c r="EU16" s="272"/>
      <c r="EV16" s="272"/>
      <c r="EW16" s="272"/>
      <c r="EX16" s="272"/>
      <c r="EY16" s="272"/>
      <c r="EZ16" s="272"/>
      <c r="FA16" s="272"/>
      <c r="FB16" s="272"/>
      <c r="FC16" s="272"/>
      <c r="FD16" s="272"/>
      <c r="FE16" s="272"/>
      <c r="FF16" s="272"/>
      <c r="FG16" s="272"/>
      <c r="FH16" s="272"/>
      <c r="FI16" s="272"/>
      <c r="FJ16" s="272"/>
      <c r="FK16" s="272"/>
      <c r="FL16" s="272"/>
      <c r="FM16" s="272"/>
      <c r="FN16" s="272"/>
      <c r="FO16" s="272"/>
      <c r="FP16" s="272"/>
      <c r="FQ16" s="272"/>
      <c r="FR16" s="272"/>
      <c r="FS16" s="272"/>
      <c r="FT16" s="272"/>
      <c r="FU16" s="272"/>
      <c r="FV16" s="272"/>
      <c r="FW16" s="272"/>
      <c r="FX16" s="272"/>
      <c r="FY16" s="272"/>
      <c r="FZ16" s="272"/>
      <c r="GA16" s="272"/>
      <c r="GB16" s="272"/>
      <c r="GC16" s="272"/>
      <c r="GD16" s="272"/>
      <c r="GE16" s="272"/>
      <c r="GF16" s="272"/>
      <c r="GG16" s="272"/>
      <c r="GH16" s="272"/>
      <c r="GI16" s="272"/>
      <c r="GJ16" s="272"/>
      <c r="GK16" s="272"/>
      <c r="GL16" s="272"/>
      <c r="GM16" s="272"/>
      <c r="GN16" s="272"/>
      <c r="GO16" s="272"/>
      <c r="GP16" s="272"/>
      <c r="GQ16" s="272"/>
      <c r="GR16" s="272"/>
      <c r="GS16" s="272"/>
      <c r="GT16" s="272"/>
      <c r="GU16" s="272"/>
      <c r="GV16" s="272"/>
      <c r="GW16" s="272"/>
      <c r="GX16" s="272"/>
      <c r="GY16" s="272"/>
      <c r="GZ16" s="272"/>
      <c r="HA16" s="272"/>
      <c r="HB16" s="272"/>
      <c r="HC16" s="272"/>
      <c r="HD16" s="272"/>
      <c r="HE16" s="272"/>
      <c r="HF16" s="272"/>
      <c r="HG16" s="272"/>
      <c r="HH16" s="272"/>
    </row>
    <row r="17" spans="1:216" ht="16.149999999999999" customHeight="1">
      <c r="A17" s="299">
        <v>8</v>
      </c>
      <c r="B17" s="266" t="s">
        <v>685</v>
      </c>
      <c r="C17" s="182" t="s">
        <v>706</v>
      </c>
      <c r="D17" s="202">
        <v>42052</v>
      </c>
      <c r="E17" s="267" t="s">
        <v>593</v>
      </c>
      <c r="F17" s="300"/>
      <c r="G17" s="299"/>
      <c r="H17" s="299"/>
      <c r="I17" s="301" t="s">
        <v>789</v>
      </c>
      <c r="J17" s="299">
        <v>8</v>
      </c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  <c r="AY17" s="272"/>
      <c r="AZ17" s="272"/>
      <c r="BA17" s="272"/>
      <c r="BB17" s="272"/>
      <c r="BC17" s="272"/>
      <c r="BD17" s="272"/>
      <c r="BE17" s="272"/>
      <c r="BF17" s="272"/>
      <c r="BG17" s="272"/>
      <c r="BH17" s="272"/>
      <c r="BI17" s="272"/>
      <c r="BJ17" s="272"/>
      <c r="BK17" s="272"/>
      <c r="BL17" s="272"/>
      <c r="BM17" s="272"/>
      <c r="BN17" s="272"/>
      <c r="BO17" s="272"/>
      <c r="BP17" s="272"/>
      <c r="BQ17" s="272"/>
      <c r="BR17" s="272"/>
      <c r="BS17" s="272"/>
      <c r="BT17" s="272"/>
      <c r="BU17" s="272"/>
      <c r="BV17" s="272"/>
      <c r="BW17" s="272"/>
      <c r="BX17" s="272"/>
      <c r="BY17" s="272"/>
      <c r="BZ17" s="272"/>
      <c r="CA17" s="272"/>
      <c r="CB17" s="272"/>
      <c r="CC17" s="272"/>
      <c r="CD17" s="272"/>
      <c r="CE17" s="272"/>
      <c r="CF17" s="272"/>
      <c r="CG17" s="272"/>
      <c r="CH17" s="272"/>
      <c r="CI17" s="272"/>
      <c r="CJ17" s="272"/>
      <c r="CK17" s="272"/>
      <c r="CL17" s="272"/>
      <c r="CM17" s="272"/>
      <c r="CN17" s="272"/>
      <c r="CO17" s="272"/>
      <c r="CP17" s="272"/>
      <c r="CQ17" s="272"/>
      <c r="CR17" s="272"/>
      <c r="CS17" s="272"/>
      <c r="CT17" s="272"/>
      <c r="CU17" s="272"/>
      <c r="CV17" s="272"/>
      <c r="CW17" s="272"/>
      <c r="CX17" s="272"/>
      <c r="CY17" s="272"/>
      <c r="CZ17" s="272"/>
      <c r="DA17" s="272"/>
      <c r="DB17" s="272"/>
      <c r="DC17" s="272"/>
      <c r="DD17" s="272"/>
      <c r="DE17" s="272"/>
      <c r="DF17" s="272"/>
      <c r="DG17" s="272"/>
      <c r="DH17" s="272"/>
      <c r="DI17" s="272"/>
      <c r="DJ17" s="272"/>
      <c r="DK17" s="272"/>
      <c r="DL17" s="272"/>
      <c r="DM17" s="272"/>
      <c r="DN17" s="272"/>
      <c r="DO17" s="272"/>
      <c r="DP17" s="272"/>
      <c r="DQ17" s="272"/>
      <c r="DR17" s="272"/>
      <c r="DS17" s="272"/>
      <c r="DT17" s="272"/>
      <c r="DU17" s="272"/>
      <c r="DV17" s="272"/>
      <c r="DW17" s="272"/>
      <c r="DX17" s="272"/>
      <c r="DY17" s="272"/>
      <c r="DZ17" s="272"/>
      <c r="EA17" s="272"/>
      <c r="EB17" s="272"/>
      <c r="EC17" s="272"/>
      <c r="ED17" s="272"/>
      <c r="EE17" s="272"/>
      <c r="EF17" s="272"/>
      <c r="EG17" s="272"/>
      <c r="EH17" s="272"/>
      <c r="EI17" s="272"/>
      <c r="EJ17" s="272"/>
      <c r="EK17" s="272"/>
      <c r="EL17" s="272"/>
      <c r="EM17" s="272"/>
      <c r="EN17" s="272"/>
      <c r="EO17" s="272"/>
      <c r="EP17" s="272"/>
      <c r="EQ17" s="272"/>
      <c r="ER17" s="272"/>
      <c r="ES17" s="272"/>
      <c r="ET17" s="272"/>
      <c r="EU17" s="272"/>
      <c r="EV17" s="272"/>
      <c r="EW17" s="272"/>
      <c r="EX17" s="272"/>
      <c r="EY17" s="272"/>
      <c r="EZ17" s="272"/>
      <c r="FA17" s="272"/>
      <c r="FB17" s="272"/>
      <c r="FC17" s="272"/>
      <c r="FD17" s="272"/>
      <c r="FE17" s="272"/>
      <c r="FF17" s="272"/>
      <c r="FG17" s="272"/>
      <c r="FH17" s="272"/>
      <c r="FI17" s="272"/>
      <c r="FJ17" s="272"/>
      <c r="FK17" s="272"/>
      <c r="FL17" s="272"/>
      <c r="FM17" s="272"/>
      <c r="FN17" s="272"/>
      <c r="FO17" s="272"/>
      <c r="FP17" s="272"/>
      <c r="FQ17" s="272"/>
      <c r="FR17" s="272"/>
      <c r="FS17" s="272"/>
      <c r="FT17" s="272"/>
      <c r="FU17" s="272"/>
      <c r="FV17" s="272"/>
      <c r="FW17" s="272"/>
      <c r="FX17" s="272"/>
      <c r="FY17" s="272"/>
      <c r="FZ17" s="272"/>
      <c r="GA17" s="272"/>
      <c r="GB17" s="272"/>
      <c r="GC17" s="272"/>
      <c r="GD17" s="272"/>
      <c r="GE17" s="272"/>
      <c r="GF17" s="272"/>
      <c r="GG17" s="272"/>
      <c r="GH17" s="272"/>
      <c r="GI17" s="272"/>
      <c r="GJ17" s="272"/>
      <c r="GK17" s="272"/>
      <c r="GL17" s="272"/>
      <c r="GM17" s="272"/>
      <c r="GN17" s="272"/>
      <c r="GO17" s="272"/>
      <c r="GP17" s="272"/>
      <c r="GQ17" s="272"/>
      <c r="GR17" s="272"/>
      <c r="GS17" s="272"/>
      <c r="GT17" s="272"/>
      <c r="GU17" s="272"/>
      <c r="GV17" s="272"/>
      <c r="GW17" s="272"/>
      <c r="GX17" s="272"/>
      <c r="GY17" s="272"/>
      <c r="GZ17" s="272"/>
      <c r="HA17" s="272"/>
      <c r="HB17" s="272"/>
      <c r="HC17" s="272"/>
      <c r="HD17" s="272"/>
      <c r="HE17" s="272"/>
      <c r="HF17" s="272"/>
      <c r="HG17" s="272"/>
      <c r="HH17" s="272"/>
    </row>
    <row r="18" spans="1:216" ht="16.149999999999999" customHeight="1">
      <c r="A18" s="299">
        <v>9</v>
      </c>
      <c r="B18" s="195" t="s">
        <v>716</v>
      </c>
      <c r="C18" s="182" t="s">
        <v>717</v>
      </c>
      <c r="D18" s="198">
        <v>41840</v>
      </c>
      <c r="E18" s="265" t="s">
        <v>652</v>
      </c>
      <c r="F18" s="300"/>
      <c r="G18" s="309"/>
      <c r="H18" s="299"/>
      <c r="I18" s="306" t="s">
        <v>787</v>
      </c>
      <c r="J18" s="299">
        <v>9</v>
      </c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2"/>
      <c r="AN18" s="272"/>
      <c r="AO18" s="272"/>
      <c r="AP18" s="272"/>
      <c r="AQ18" s="272"/>
      <c r="AR18" s="272"/>
      <c r="AS18" s="272"/>
      <c r="AT18" s="272"/>
      <c r="AU18" s="272"/>
      <c r="AV18" s="272"/>
      <c r="AW18" s="272"/>
      <c r="AX18" s="272"/>
      <c r="AY18" s="272"/>
      <c r="AZ18" s="272"/>
      <c r="BA18" s="272"/>
      <c r="BB18" s="272"/>
      <c r="BC18" s="272"/>
      <c r="BD18" s="272"/>
      <c r="BE18" s="272"/>
      <c r="BF18" s="272"/>
      <c r="BG18" s="272"/>
      <c r="BH18" s="272"/>
      <c r="BI18" s="272"/>
      <c r="BJ18" s="272"/>
      <c r="BK18" s="272"/>
      <c r="BL18" s="272"/>
      <c r="BM18" s="272"/>
      <c r="BN18" s="272"/>
      <c r="BO18" s="272"/>
      <c r="BP18" s="272"/>
      <c r="BQ18" s="272"/>
      <c r="BR18" s="272"/>
      <c r="BS18" s="272"/>
      <c r="BT18" s="272"/>
      <c r="BU18" s="272"/>
      <c r="BV18" s="272"/>
      <c r="BW18" s="272"/>
      <c r="BX18" s="272"/>
      <c r="BY18" s="272"/>
      <c r="BZ18" s="272"/>
      <c r="CA18" s="272"/>
      <c r="CB18" s="272"/>
      <c r="CC18" s="272"/>
      <c r="CD18" s="272"/>
      <c r="CE18" s="272"/>
      <c r="CF18" s="272"/>
      <c r="CG18" s="272"/>
      <c r="CH18" s="272"/>
      <c r="CI18" s="272"/>
      <c r="CJ18" s="272"/>
      <c r="CK18" s="272"/>
      <c r="CL18" s="272"/>
      <c r="CM18" s="272"/>
      <c r="CN18" s="272"/>
      <c r="CO18" s="272"/>
      <c r="CP18" s="272"/>
      <c r="CQ18" s="272"/>
      <c r="CR18" s="272"/>
      <c r="CS18" s="272"/>
      <c r="CT18" s="272"/>
      <c r="CU18" s="272"/>
      <c r="CV18" s="272"/>
      <c r="CW18" s="272"/>
      <c r="CX18" s="272"/>
      <c r="CY18" s="272"/>
      <c r="CZ18" s="272"/>
      <c r="DA18" s="272"/>
      <c r="DB18" s="272"/>
      <c r="DC18" s="272"/>
      <c r="DD18" s="272"/>
      <c r="DE18" s="272"/>
      <c r="DF18" s="272"/>
      <c r="DG18" s="272"/>
      <c r="DH18" s="272"/>
      <c r="DI18" s="272"/>
      <c r="DJ18" s="272"/>
      <c r="DK18" s="272"/>
      <c r="DL18" s="272"/>
      <c r="DM18" s="272"/>
      <c r="DN18" s="272"/>
      <c r="DO18" s="272"/>
      <c r="DP18" s="272"/>
      <c r="DQ18" s="272"/>
      <c r="DR18" s="272"/>
      <c r="DS18" s="272"/>
      <c r="DT18" s="272"/>
      <c r="DU18" s="272"/>
      <c r="DV18" s="272"/>
      <c r="DW18" s="272"/>
      <c r="DX18" s="272"/>
      <c r="DY18" s="272"/>
      <c r="DZ18" s="272"/>
      <c r="EA18" s="272"/>
      <c r="EB18" s="272"/>
      <c r="EC18" s="272"/>
      <c r="ED18" s="272"/>
      <c r="EE18" s="272"/>
      <c r="EF18" s="272"/>
      <c r="EG18" s="272"/>
      <c r="EH18" s="272"/>
      <c r="EI18" s="272"/>
      <c r="EJ18" s="272"/>
      <c r="EK18" s="272"/>
      <c r="EL18" s="272"/>
      <c r="EM18" s="272"/>
      <c r="EN18" s="272"/>
      <c r="EO18" s="272"/>
      <c r="EP18" s="272"/>
      <c r="EQ18" s="272"/>
      <c r="ER18" s="272"/>
      <c r="ES18" s="272"/>
      <c r="ET18" s="272"/>
      <c r="EU18" s="272"/>
      <c r="EV18" s="272"/>
      <c r="EW18" s="272"/>
      <c r="EX18" s="272"/>
      <c r="EY18" s="272"/>
      <c r="EZ18" s="272"/>
      <c r="FA18" s="272"/>
      <c r="FB18" s="272"/>
      <c r="FC18" s="272"/>
      <c r="FD18" s="272"/>
      <c r="FE18" s="272"/>
      <c r="FF18" s="272"/>
      <c r="FG18" s="272"/>
      <c r="FH18" s="272"/>
      <c r="FI18" s="272"/>
      <c r="FJ18" s="272"/>
      <c r="FK18" s="272"/>
      <c r="FL18" s="272"/>
      <c r="FM18" s="272"/>
      <c r="FN18" s="272"/>
      <c r="FO18" s="272"/>
      <c r="FP18" s="272"/>
      <c r="FQ18" s="272"/>
      <c r="FR18" s="272"/>
      <c r="FS18" s="272"/>
      <c r="FT18" s="272"/>
      <c r="FU18" s="272"/>
      <c r="FV18" s="272"/>
      <c r="FW18" s="272"/>
      <c r="FX18" s="272"/>
      <c r="FY18" s="272"/>
      <c r="FZ18" s="272"/>
      <c r="GA18" s="272"/>
      <c r="GB18" s="272"/>
      <c r="GC18" s="272"/>
      <c r="GD18" s="272"/>
      <c r="GE18" s="272"/>
      <c r="GF18" s="272"/>
      <c r="GG18" s="272"/>
      <c r="GH18" s="272"/>
      <c r="GI18" s="272"/>
      <c r="GJ18" s="272"/>
      <c r="GK18" s="272"/>
      <c r="GL18" s="272"/>
      <c r="GM18" s="272"/>
      <c r="GN18" s="272"/>
      <c r="GO18" s="272"/>
      <c r="GP18" s="272"/>
      <c r="GQ18" s="272"/>
      <c r="GR18" s="272"/>
      <c r="GS18" s="272"/>
      <c r="GT18" s="272"/>
      <c r="GU18" s="272"/>
      <c r="GV18" s="272"/>
      <c r="GW18" s="272"/>
      <c r="GX18" s="272"/>
      <c r="GY18" s="272"/>
      <c r="GZ18" s="272"/>
      <c r="HA18" s="272"/>
      <c r="HB18" s="272"/>
      <c r="HC18" s="272"/>
      <c r="HD18" s="272"/>
      <c r="HE18" s="272"/>
      <c r="HF18" s="272"/>
      <c r="HG18" s="272"/>
      <c r="HH18" s="272"/>
    </row>
    <row r="19" spans="1:216" ht="16.149999999999999" customHeight="1">
      <c r="A19" s="299">
        <v>10</v>
      </c>
      <c r="B19" s="195" t="s">
        <v>720</v>
      </c>
      <c r="C19" s="182" t="s">
        <v>721</v>
      </c>
      <c r="D19" s="198">
        <v>41452</v>
      </c>
      <c r="E19" s="265" t="s">
        <v>475</v>
      </c>
      <c r="F19" s="300"/>
      <c r="G19" s="299"/>
      <c r="H19" s="299"/>
      <c r="I19" s="301" t="s">
        <v>838</v>
      </c>
      <c r="J19" s="299">
        <v>10</v>
      </c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2"/>
      <c r="AJ19" s="272"/>
      <c r="AK19" s="272"/>
      <c r="AL19" s="272"/>
      <c r="AM19" s="272"/>
      <c r="AN19" s="272"/>
      <c r="AO19" s="272"/>
      <c r="AP19" s="272"/>
      <c r="AQ19" s="272"/>
      <c r="AR19" s="272"/>
      <c r="AS19" s="272"/>
      <c r="AT19" s="272"/>
      <c r="AU19" s="272"/>
      <c r="AV19" s="272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2"/>
      <c r="BS19" s="272"/>
      <c r="BT19" s="272"/>
      <c r="BU19" s="272"/>
      <c r="BV19" s="272"/>
      <c r="BW19" s="272"/>
      <c r="BX19" s="272"/>
      <c r="BY19" s="272"/>
      <c r="BZ19" s="272"/>
      <c r="CA19" s="272"/>
      <c r="CB19" s="272"/>
      <c r="CC19" s="272"/>
      <c r="CD19" s="272"/>
      <c r="CE19" s="272"/>
      <c r="CF19" s="272"/>
      <c r="CG19" s="272"/>
      <c r="CH19" s="272"/>
      <c r="CI19" s="272"/>
      <c r="CJ19" s="272"/>
      <c r="CK19" s="272"/>
      <c r="CL19" s="272"/>
      <c r="CM19" s="272"/>
      <c r="CN19" s="272"/>
      <c r="CO19" s="272"/>
      <c r="CP19" s="272"/>
      <c r="CQ19" s="272"/>
      <c r="CR19" s="272"/>
      <c r="CS19" s="272"/>
      <c r="CT19" s="272"/>
      <c r="CU19" s="272"/>
      <c r="CV19" s="272"/>
      <c r="CW19" s="272"/>
      <c r="CX19" s="272"/>
      <c r="CY19" s="272"/>
      <c r="CZ19" s="272"/>
      <c r="DA19" s="272"/>
      <c r="DB19" s="272"/>
      <c r="DC19" s="272"/>
      <c r="DD19" s="272"/>
      <c r="DE19" s="272"/>
      <c r="DF19" s="272"/>
      <c r="DG19" s="272"/>
      <c r="DH19" s="272"/>
      <c r="DI19" s="272"/>
      <c r="DJ19" s="272"/>
      <c r="DK19" s="272"/>
      <c r="DL19" s="272"/>
      <c r="DM19" s="272"/>
      <c r="DN19" s="272"/>
      <c r="DO19" s="272"/>
      <c r="DP19" s="272"/>
      <c r="DQ19" s="272"/>
      <c r="DR19" s="272"/>
      <c r="DS19" s="272"/>
      <c r="DT19" s="272"/>
      <c r="DU19" s="272"/>
      <c r="DV19" s="272"/>
      <c r="DW19" s="272"/>
      <c r="DX19" s="272"/>
      <c r="DY19" s="272"/>
      <c r="DZ19" s="272"/>
      <c r="EA19" s="272"/>
      <c r="EB19" s="272"/>
      <c r="EC19" s="272"/>
      <c r="ED19" s="272"/>
      <c r="EE19" s="272"/>
      <c r="EF19" s="272"/>
      <c r="EG19" s="272"/>
      <c r="EH19" s="272"/>
      <c r="EI19" s="272"/>
      <c r="EJ19" s="272"/>
      <c r="EK19" s="272"/>
      <c r="EL19" s="272"/>
      <c r="EM19" s="272"/>
      <c r="EN19" s="272"/>
      <c r="EO19" s="272"/>
      <c r="EP19" s="272"/>
      <c r="EQ19" s="272"/>
      <c r="ER19" s="272"/>
      <c r="ES19" s="272"/>
      <c r="ET19" s="272"/>
      <c r="EU19" s="272"/>
      <c r="EV19" s="272"/>
      <c r="EW19" s="272"/>
      <c r="EX19" s="272"/>
      <c r="EY19" s="272"/>
      <c r="EZ19" s="272"/>
      <c r="FA19" s="272"/>
      <c r="FB19" s="272"/>
      <c r="FC19" s="272"/>
      <c r="FD19" s="272"/>
      <c r="FE19" s="272"/>
      <c r="FF19" s="272"/>
      <c r="FG19" s="272"/>
      <c r="FH19" s="272"/>
      <c r="FI19" s="272"/>
      <c r="FJ19" s="272"/>
      <c r="FK19" s="272"/>
      <c r="FL19" s="272"/>
      <c r="FM19" s="272"/>
      <c r="FN19" s="272"/>
      <c r="FO19" s="272"/>
      <c r="FP19" s="272"/>
      <c r="FQ19" s="272"/>
      <c r="FR19" s="272"/>
      <c r="FS19" s="272"/>
      <c r="FT19" s="272"/>
      <c r="FU19" s="272"/>
      <c r="FV19" s="272"/>
      <c r="FW19" s="272"/>
      <c r="FX19" s="272"/>
      <c r="FY19" s="272"/>
      <c r="FZ19" s="272"/>
      <c r="GA19" s="272"/>
      <c r="GB19" s="272"/>
      <c r="GC19" s="272"/>
      <c r="GD19" s="272"/>
      <c r="GE19" s="272"/>
      <c r="GF19" s="272"/>
      <c r="GG19" s="272"/>
      <c r="GH19" s="272"/>
      <c r="GI19" s="272"/>
      <c r="GJ19" s="272"/>
      <c r="GK19" s="272"/>
      <c r="GL19" s="272"/>
      <c r="GM19" s="272"/>
      <c r="GN19" s="272"/>
      <c r="GO19" s="272"/>
      <c r="GP19" s="272"/>
      <c r="GQ19" s="272"/>
      <c r="GR19" s="272"/>
      <c r="GS19" s="272"/>
      <c r="GT19" s="272"/>
      <c r="GU19" s="272"/>
      <c r="GV19" s="272"/>
      <c r="GW19" s="272"/>
      <c r="GX19" s="272"/>
      <c r="GY19" s="272"/>
      <c r="GZ19" s="272"/>
      <c r="HA19" s="272"/>
      <c r="HB19" s="272"/>
      <c r="HC19" s="272"/>
      <c r="HD19" s="272"/>
      <c r="HE19" s="272"/>
      <c r="HF19" s="272"/>
      <c r="HG19" s="272"/>
      <c r="HH19" s="272"/>
    </row>
    <row r="20" spans="1:216" ht="16.149999999999999" customHeight="1">
      <c r="A20" s="299">
        <v>11</v>
      </c>
      <c r="B20" s="195" t="s">
        <v>447</v>
      </c>
      <c r="C20" s="182" t="s">
        <v>822</v>
      </c>
      <c r="D20" s="198">
        <v>41769</v>
      </c>
      <c r="E20" s="265" t="s">
        <v>823</v>
      </c>
      <c r="F20" s="300"/>
      <c r="G20" s="309"/>
      <c r="H20" s="299"/>
      <c r="I20" s="306" t="s">
        <v>840</v>
      </c>
      <c r="J20" s="299">
        <v>11</v>
      </c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2"/>
      <c r="BS20" s="272"/>
      <c r="BT20" s="272"/>
      <c r="BU20" s="272"/>
      <c r="BV20" s="272"/>
      <c r="BW20" s="272"/>
      <c r="BX20" s="272"/>
      <c r="BY20" s="272"/>
      <c r="BZ20" s="272"/>
      <c r="CA20" s="272"/>
      <c r="CB20" s="272"/>
      <c r="CC20" s="272"/>
      <c r="CD20" s="272"/>
      <c r="CE20" s="272"/>
      <c r="CF20" s="272"/>
      <c r="CG20" s="272"/>
      <c r="CH20" s="272"/>
      <c r="CI20" s="272"/>
      <c r="CJ20" s="272"/>
      <c r="CK20" s="272"/>
      <c r="CL20" s="272"/>
      <c r="CM20" s="272"/>
      <c r="CN20" s="272"/>
      <c r="CO20" s="272"/>
      <c r="CP20" s="272"/>
      <c r="CQ20" s="272"/>
      <c r="CR20" s="272"/>
      <c r="CS20" s="272"/>
      <c r="CT20" s="272"/>
      <c r="CU20" s="272"/>
      <c r="CV20" s="272"/>
      <c r="CW20" s="272"/>
      <c r="CX20" s="272"/>
      <c r="CY20" s="272"/>
      <c r="CZ20" s="272"/>
      <c r="DA20" s="272"/>
      <c r="DB20" s="272"/>
      <c r="DC20" s="272"/>
      <c r="DD20" s="272"/>
      <c r="DE20" s="272"/>
      <c r="DF20" s="272"/>
      <c r="DG20" s="272"/>
      <c r="DH20" s="272"/>
      <c r="DI20" s="272"/>
      <c r="DJ20" s="272"/>
      <c r="DK20" s="272"/>
      <c r="DL20" s="272"/>
      <c r="DM20" s="272"/>
      <c r="DN20" s="272"/>
      <c r="DO20" s="272"/>
      <c r="DP20" s="272"/>
      <c r="DQ20" s="272"/>
      <c r="DR20" s="272"/>
      <c r="DS20" s="272"/>
      <c r="DT20" s="272"/>
      <c r="DU20" s="272"/>
      <c r="DV20" s="272"/>
      <c r="DW20" s="272"/>
      <c r="DX20" s="272"/>
      <c r="DY20" s="272"/>
      <c r="DZ20" s="272"/>
      <c r="EA20" s="272"/>
      <c r="EB20" s="272"/>
      <c r="EC20" s="272"/>
      <c r="ED20" s="272"/>
      <c r="EE20" s="272"/>
      <c r="EF20" s="272"/>
      <c r="EG20" s="272"/>
      <c r="EH20" s="272"/>
      <c r="EI20" s="272"/>
      <c r="EJ20" s="272"/>
      <c r="EK20" s="272"/>
      <c r="EL20" s="272"/>
      <c r="EM20" s="272"/>
      <c r="EN20" s="272"/>
      <c r="EO20" s="272"/>
      <c r="EP20" s="272"/>
      <c r="EQ20" s="272"/>
      <c r="ER20" s="272"/>
      <c r="ES20" s="272"/>
      <c r="ET20" s="272"/>
      <c r="EU20" s="272"/>
      <c r="EV20" s="272"/>
      <c r="EW20" s="272"/>
      <c r="EX20" s="272"/>
      <c r="EY20" s="272"/>
      <c r="EZ20" s="272"/>
      <c r="FA20" s="272"/>
      <c r="FB20" s="272"/>
      <c r="FC20" s="272"/>
      <c r="FD20" s="272"/>
      <c r="FE20" s="272"/>
      <c r="FF20" s="272"/>
      <c r="FG20" s="272"/>
      <c r="FH20" s="272"/>
      <c r="FI20" s="272"/>
      <c r="FJ20" s="272"/>
      <c r="FK20" s="272"/>
      <c r="FL20" s="272"/>
      <c r="FM20" s="272"/>
      <c r="FN20" s="272"/>
      <c r="FO20" s="272"/>
      <c r="FP20" s="272"/>
      <c r="FQ20" s="272"/>
      <c r="FR20" s="272"/>
      <c r="FS20" s="272"/>
      <c r="FT20" s="272"/>
      <c r="FU20" s="272"/>
      <c r="FV20" s="272"/>
      <c r="FW20" s="272"/>
      <c r="FX20" s="272"/>
      <c r="FY20" s="272"/>
      <c r="FZ20" s="272"/>
      <c r="GA20" s="272"/>
      <c r="GB20" s="272"/>
      <c r="GC20" s="272"/>
      <c r="GD20" s="272"/>
      <c r="GE20" s="272"/>
      <c r="GF20" s="272"/>
      <c r="GG20" s="272"/>
      <c r="GH20" s="272"/>
      <c r="GI20" s="272"/>
      <c r="GJ20" s="272"/>
      <c r="GK20" s="272"/>
      <c r="GL20" s="272"/>
      <c r="GM20" s="272"/>
      <c r="GN20" s="272"/>
      <c r="GO20" s="272"/>
      <c r="GP20" s="272"/>
      <c r="GQ20" s="272"/>
      <c r="GR20" s="272"/>
      <c r="GS20" s="272"/>
      <c r="GT20" s="272"/>
      <c r="GU20" s="272"/>
      <c r="GV20" s="272"/>
      <c r="GW20" s="272"/>
      <c r="GX20" s="272"/>
      <c r="GY20" s="272"/>
      <c r="GZ20" s="272"/>
      <c r="HA20" s="272"/>
      <c r="HB20" s="272"/>
      <c r="HC20" s="272"/>
      <c r="HD20" s="272"/>
      <c r="HE20" s="272"/>
      <c r="HF20" s="272"/>
      <c r="HG20" s="272"/>
      <c r="HH20" s="272"/>
    </row>
    <row r="21" spans="1:216" ht="16.149999999999999" customHeight="1">
      <c r="A21" s="299">
        <v>12</v>
      </c>
      <c r="B21" s="266" t="s">
        <v>654</v>
      </c>
      <c r="C21" s="182" t="s">
        <v>705</v>
      </c>
      <c r="D21" s="193">
        <v>42047</v>
      </c>
      <c r="E21" s="267" t="s">
        <v>593</v>
      </c>
      <c r="F21" s="300"/>
      <c r="G21" s="299"/>
      <c r="H21" s="299"/>
      <c r="I21" s="301" t="s">
        <v>831</v>
      </c>
      <c r="J21" s="299">
        <v>12</v>
      </c>
      <c r="K21" s="272"/>
      <c r="L21" s="272"/>
      <c r="M21" s="272"/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2"/>
      <c r="BS21" s="272"/>
      <c r="BT21" s="272"/>
      <c r="BU21" s="272"/>
      <c r="BV21" s="272"/>
      <c r="BW21" s="272"/>
      <c r="BX21" s="272"/>
      <c r="BY21" s="272"/>
      <c r="BZ21" s="272"/>
      <c r="CA21" s="272"/>
      <c r="CB21" s="272"/>
      <c r="CC21" s="272"/>
      <c r="CD21" s="272"/>
      <c r="CE21" s="272"/>
      <c r="CF21" s="272"/>
      <c r="CG21" s="272"/>
      <c r="CH21" s="272"/>
      <c r="CI21" s="272"/>
      <c r="CJ21" s="272"/>
      <c r="CK21" s="272"/>
      <c r="CL21" s="272"/>
      <c r="CM21" s="272"/>
      <c r="CN21" s="272"/>
      <c r="CO21" s="272"/>
      <c r="CP21" s="272"/>
      <c r="CQ21" s="272"/>
      <c r="CR21" s="272"/>
      <c r="CS21" s="272"/>
      <c r="CT21" s="272"/>
      <c r="CU21" s="272"/>
      <c r="CV21" s="272"/>
      <c r="CW21" s="272"/>
      <c r="CX21" s="272"/>
      <c r="CY21" s="272"/>
      <c r="CZ21" s="272"/>
      <c r="DA21" s="272"/>
      <c r="DB21" s="272"/>
      <c r="DC21" s="272"/>
      <c r="DD21" s="272"/>
      <c r="DE21" s="272"/>
      <c r="DF21" s="272"/>
      <c r="DG21" s="272"/>
      <c r="DH21" s="272"/>
      <c r="DI21" s="272"/>
      <c r="DJ21" s="272"/>
      <c r="DK21" s="272"/>
      <c r="DL21" s="272"/>
      <c r="DM21" s="272"/>
      <c r="DN21" s="272"/>
      <c r="DO21" s="272"/>
      <c r="DP21" s="272"/>
      <c r="DQ21" s="272"/>
      <c r="DR21" s="272"/>
      <c r="DS21" s="272"/>
      <c r="DT21" s="272"/>
      <c r="DU21" s="272"/>
      <c r="DV21" s="272"/>
      <c r="DW21" s="272"/>
      <c r="DX21" s="272"/>
      <c r="DY21" s="272"/>
      <c r="DZ21" s="272"/>
      <c r="EA21" s="272"/>
      <c r="EB21" s="272"/>
      <c r="EC21" s="272"/>
      <c r="ED21" s="272"/>
      <c r="EE21" s="272"/>
      <c r="EF21" s="272"/>
      <c r="EG21" s="272"/>
      <c r="EH21" s="272"/>
      <c r="EI21" s="272"/>
      <c r="EJ21" s="272"/>
      <c r="EK21" s="272"/>
      <c r="EL21" s="272"/>
      <c r="EM21" s="272"/>
      <c r="EN21" s="272"/>
      <c r="EO21" s="272"/>
      <c r="EP21" s="272"/>
      <c r="EQ21" s="272"/>
      <c r="ER21" s="272"/>
      <c r="ES21" s="272"/>
      <c r="ET21" s="272"/>
      <c r="EU21" s="272"/>
      <c r="EV21" s="272"/>
      <c r="EW21" s="272"/>
      <c r="EX21" s="272"/>
      <c r="EY21" s="272"/>
      <c r="EZ21" s="272"/>
      <c r="FA21" s="272"/>
      <c r="FB21" s="272"/>
      <c r="FC21" s="272"/>
      <c r="FD21" s="272"/>
      <c r="FE21" s="272"/>
      <c r="FF21" s="272"/>
      <c r="FG21" s="272"/>
      <c r="FH21" s="272"/>
      <c r="FI21" s="272"/>
      <c r="FJ21" s="272"/>
      <c r="FK21" s="272"/>
      <c r="FL21" s="272"/>
      <c r="FM21" s="272"/>
      <c r="FN21" s="272"/>
      <c r="FO21" s="272"/>
      <c r="FP21" s="272"/>
      <c r="FQ21" s="272"/>
      <c r="FR21" s="272"/>
      <c r="FS21" s="272"/>
      <c r="FT21" s="272"/>
      <c r="FU21" s="272"/>
      <c r="FV21" s="272"/>
      <c r="FW21" s="272"/>
      <c r="FX21" s="272"/>
      <c r="FY21" s="272"/>
      <c r="FZ21" s="272"/>
      <c r="GA21" s="272"/>
      <c r="GB21" s="272"/>
      <c r="GC21" s="272"/>
      <c r="GD21" s="272"/>
      <c r="GE21" s="272"/>
      <c r="GF21" s="272"/>
      <c r="GG21" s="272"/>
      <c r="GH21" s="272"/>
      <c r="GI21" s="272"/>
      <c r="GJ21" s="272"/>
      <c r="GK21" s="272"/>
      <c r="GL21" s="272"/>
      <c r="GM21" s="272"/>
      <c r="GN21" s="272"/>
      <c r="GO21" s="272"/>
      <c r="GP21" s="272"/>
      <c r="GQ21" s="272"/>
      <c r="GR21" s="272"/>
      <c r="GS21" s="272"/>
      <c r="GT21" s="272"/>
      <c r="GU21" s="272"/>
      <c r="GV21" s="272"/>
      <c r="GW21" s="272"/>
      <c r="GX21" s="272"/>
      <c r="GY21" s="272"/>
      <c r="GZ21" s="272"/>
      <c r="HA21" s="272"/>
      <c r="HB21" s="272"/>
      <c r="HC21" s="272"/>
      <c r="HD21" s="272"/>
      <c r="HE21" s="272"/>
      <c r="HF21" s="272"/>
      <c r="HG21" s="272"/>
      <c r="HH21" s="272"/>
    </row>
    <row r="22" spans="1:216" ht="16.149999999999999" customHeight="1">
      <c r="A22" s="299">
        <v>13</v>
      </c>
      <c r="B22" s="195" t="s">
        <v>714</v>
      </c>
      <c r="C22" s="182" t="s">
        <v>715</v>
      </c>
      <c r="D22" s="198">
        <v>41784</v>
      </c>
      <c r="E22" s="265" t="s">
        <v>605</v>
      </c>
      <c r="F22" s="300"/>
      <c r="G22" s="309"/>
      <c r="H22" s="299"/>
      <c r="I22" s="306" t="s">
        <v>836</v>
      </c>
      <c r="J22" s="299">
        <v>13</v>
      </c>
      <c r="K22" s="272"/>
      <c r="L22" s="272"/>
      <c r="M22" s="272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2"/>
      <c r="AB22" s="272"/>
      <c r="AC22" s="272"/>
      <c r="AD22" s="272"/>
      <c r="AE22" s="272"/>
      <c r="AF22" s="272"/>
      <c r="AG22" s="272"/>
      <c r="AH22" s="272"/>
      <c r="AI22" s="272"/>
      <c r="AJ22" s="272"/>
      <c r="AK22" s="272"/>
      <c r="AL22" s="272"/>
      <c r="AM22" s="272"/>
      <c r="AN22" s="272"/>
      <c r="AO22" s="272"/>
      <c r="AP22" s="272"/>
      <c r="AQ22" s="272"/>
      <c r="AR22" s="272"/>
      <c r="AS22" s="272"/>
      <c r="AT22" s="272"/>
      <c r="AU22" s="272"/>
      <c r="AV22" s="272"/>
      <c r="AW22" s="272"/>
      <c r="AX22" s="272"/>
      <c r="AY22" s="272"/>
      <c r="AZ22" s="272"/>
      <c r="BA22" s="272"/>
      <c r="BB22" s="272"/>
      <c r="BC22" s="272"/>
      <c r="BD22" s="272"/>
      <c r="BE22" s="272"/>
      <c r="BF22" s="272"/>
      <c r="BG22" s="272"/>
      <c r="BH22" s="272"/>
      <c r="BI22" s="272"/>
      <c r="BJ22" s="272"/>
      <c r="BK22" s="272"/>
      <c r="BL22" s="272"/>
      <c r="BM22" s="272"/>
      <c r="BN22" s="272"/>
      <c r="BO22" s="272"/>
      <c r="BP22" s="272"/>
      <c r="BQ22" s="272"/>
      <c r="BR22" s="272"/>
      <c r="BS22" s="272"/>
      <c r="BT22" s="272"/>
      <c r="BU22" s="272"/>
      <c r="BV22" s="272"/>
      <c r="BW22" s="272"/>
      <c r="BX22" s="272"/>
      <c r="BY22" s="272"/>
      <c r="BZ22" s="272"/>
      <c r="CA22" s="272"/>
      <c r="CB22" s="272"/>
      <c r="CC22" s="272"/>
      <c r="CD22" s="272"/>
      <c r="CE22" s="272"/>
      <c r="CF22" s="272"/>
      <c r="CG22" s="272"/>
      <c r="CH22" s="272"/>
      <c r="CI22" s="272"/>
      <c r="CJ22" s="272"/>
      <c r="CK22" s="272"/>
      <c r="CL22" s="272"/>
      <c r="CM22" s="272"/>
      <c r="CN22" s="272"/>
      <c r="CO22" s="272"/>
      <c r="CP22" s="272"/>
      <c r="CQ22" s="272"/>
      <c r="CR22" s="272"/>
      <c r="CS22" s="272"/>
      <c r="CT22" s="272"/>
      <c r="CU22" s="272"/>
      <c r="CV22" s="272"/>
      <c r="CW22" s="272"/>
      <c r="CX22" s="272"/>
      <c r="CY22" s="272"/>
      <c r="CZ22" s="272"/>
      <c r="DA22" s="272"/>
      <c r="DB22" s="272"/>
      <c r="DC22" s="272"/>
      <c r="DD22" s="272"/>
      <c r="DE22" s="272"/>
      <c r="DF22" s="272"/>
      <c r="DG22" s="272"/>
      <c r="DH22" s="272"/>
      <c r="DI22" s="272"/>
      <c r="DJ22" s="272"/>
      <c r="DK22" s="272"/>
      <c r="DL22" s="272"/>
      <c r="DM22" s="272"/>
      <c r="DN22" s="272"/>
      <c r="DO22" s="272"/>
      <c r="DP22" s="272"/>
      <c r="DQ22" s="272"/>
      <c r="DR22" s="272"/>
      <c r="DS22" s="272"/>
      <c r="DT22" s="272"/>
      <c r="DU22" s="272"/>
      <c r="DV22" s="272"/>
      <c r="DW22" s="272"/>
      <c r="DX22" s="272"/>
      <c r="DY22" s="272"/>
      <c r="DZ22" s="272"/>
      <c r="EA22" s="272"/>
      <c r="EB22" s="272"/>
      <c r="EC22" s="272"/>
      <c r="ED22" s="272"/>
      <c r="EE22" s="272"/>
      <c r="EF22" s="272"/>
      <c r="EG22" s="272"/>
      <c r="EH22" s="272"/>
      <c r="EI22" s="272"/>
      <c r="EJ22" s="272"/>
      <c r="EK22" s="272"/>
      <c r="EL22" s="272"/>
      <c r="EM22" s="272"/>
      <c r="EN22" s="272"/>
      <c r="EO22" s="272"/>
      <c r="EP22" s="272"/>
      <c r="EQ22" s="272"/>
      <c r="ER22" s="272"/>
      <c r="ES22" s="272"/>
      <c r="ET22" s="272"/>
      <c r="EU22" s="272"/>
      <c r="EV22" s="272"/>
      <c r="EW22" s="272"/>
      <c r="EX22" s="272"/>
      <c r="EY22" s="272"/>
      <c r="EZ22" s="272"/>
      <c r="FA22" s="272"/>
      <c r="FB22" s="272"/>
      <c r="FC22" s="272"/>
      <c r="FD22" s="272"/>
      <c r="FE22" s="272"/>
      <c r="FF22" s="272"/>
      <c r="FG22" s="272"/>
      <c r="FH22" s="272"/>
      <c r="FI22" s="272"/>
      <c r="FJ22" s="272"/>
      <c r="FK22" s="272"/>
      <c r="FL22" s="272"/>
      <c r="FM22" s="272"/>
      <c r="FN22" s="272"/>
      <c r="FO22" s="272"/>
      <c r="FP22" s="272"/>
      <c r="FQ22" s="272"/>
      <c r="FR22" s="272"/>
      <c r="FS22" s="272"/>
      <c r="FT22" s="272"/>
      <c r="FU22" s="272"/>
      <c r="FV22" s="272"/>
      <c r="FW22" s="272"/>
      <c r="FX22" s="272"/>
      <c r="FY22" s="272"/>
      <c r="FZ22" s="272"/>
      <c r="GA22" s="272"/>
      <c r="GB22" s="272"/>
      <c r="GC22" s="272"/>
      <c r="GD22" s="272"/>
      <c r="GE22" s="272"/>
      <c r="GF22" s="272"/>
      <c r="GG22" s="272"/>
      <c r="GH22" s="272"/>
      <c r="GI22" s="272"/>
      <c r="GJ22" s="272"/>
      <c r="GK22" s="272"/>
      <c r="GL22" s="272"/>
      <c r="GM22" s="272"/>
      <c r="GN22" s="272"/>
      <c r="GO22" s="272"/>
      <c r="GP22" s="272"/>
      <c r="GQ22" s="272"/>
      <c r="GR22" s="272"/>
      <c r="GS22" s="272"/>
      <c r="GT22" s="272"/>
      <c r="GU22" s="272"/>
      <c r="GV22" s="272"/>
      <c r="GW22" s="272"/>
      <c r="GX22" s="272"/>
      <c r="GY22" s="272"/>
      <c r="GZ22" s="272"/>
      <c r="HA22" s="272"/>
      <c r="HB22" s="272"/>
      <c r="HC22" s="272"/>
      <c r="HD22" s="272"/>
      <c r="HE22" s="272"/>
      <c r="HF22" s="272"/>
      <c r="HG22" s="272"/>
      <c r="HH22" s="272"/>
    </row>
    <row r="23" spans="1:216" ht="16.149999999999999" customHeight="1">
      <c r="A23" s="299">
        <v>14</v>
      </c>
      <c r="B23" s="195" t="s">
        <v>707</v>
      </c>
      <c r="C23" s="182" t="s">
        <v>708</v>
      </c>
      <c r="D23" s="196">
        <v>41935</v>
      </c>
      <c r="E23" s="265" t="s">
        <v>475</v>
      </c>
      <c r="F23" s="300"/>
      <c r="G23" s="299"/>
      <c r="H23" s="299"/>
      <c r="I23" s="301" t="s">
        <v>832</v>
      </c>
      <c r="J23" s="299">
        <v>14</v>
      </c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  <c r="BC23" s="272"/>
      <c r="BD23" s="272"/>
      <c r="BE23" s="272"/>
      <c r="BF23" s="272"/>
      <c r="BG23" s="272"/>
      <c r="BH23" s="272"/>
      <c r="BI23" s="272"/>
      <c r="BJ23" s="272"/>
      <c r="BK23" s="272"/>
      <c r="BL23" s="272"/>
      <c r="BM23" s="272"/>
      <c r="BN23" s="272"/>
      <c r="BO23" s="272"/>
      <c r="BP23" s="272"/>
      <c r="BQ23" s="272"/>
      <c r="BR23" s="272"/>
      <c r="BS23" s="272"/>
      <c r="BT23" s="272"/>
      <c r="BU23" s="272"/>
      <c r="BV23" s="272"/>
      <c r="BW23" s="272"/>
      <c r="BX23" s="272"/>
      <c r="BY23" s="272"/>
      <c r="BZ23" s="272"/>
      <c r="CA23" s="272"/>
      <c r="CB23" s="272"/>
      <c r="CC23" s="272"/>
      <c r="CD23" s="272"/>
      <c r="CE23" s="272"/>
      <c r="CF23" s="272"/>
      <c r="CG23" s="272"/>
      <c r="CH23" s="272"/>
      <c r="CI23" s="272"/>
      <c r="CJ23" s="272"/>
      <c r="CK23" s="272"/>
      <c r="CL23" s="272"/>
      <c r="CM23" s="272"/>
      <c r="CN23" s="272"/>
      <c r="CO23" s="272"/>
      <c r="CP23" s="272"/>
      <c r="CQ23" s="272"/>
      <c r="CR23" s="272"/>
      <c r="CS23" s="272"/>
      <c r="CT23" s="272"/>
      <c r="CU23" s="272"/>
      <c r="CV23" s="272"/>
      <c r="CW23" s="272"/>
      <c r="CX23" s="272"/>
      <c r="CY23" s="272"/>
      <c r="CZ23" s="272"/>
      <c r="DA23" s="272"/>
      <c r="DB23" s="272"/>
      <c r="DC23" s="272"/>
      <c r="DD23" s="272"/>
      <c r="DE23" s="272"/>
      <c r="DF23" s="272"/>
      <c r="DG23" s="272"/>
      <c r="DH23" s="272"/>
      <c r="DI23" s="272"/>
      <c r="DJ23" s="272"/>
      <c r="DK23" s="272"/>
      <c r="DL23" s="272"/>
      <c r="DM23" s="272"/>
      <c r="DN23" s="272"/>
      <c r="DO23" s="272"/>
      <c r="DP23" s="272"/>
      <c r="DQ23" s="272"/>
      <c r="DR23" s="272"/>
      <c r="DS23" s="272"/>
      <c r="DT23" s="272"/>
      <c r="DU23" s="272"/>
      <c r="DV23" s="272"/>
      <c r="DW23" s="272"/>
      <c r="DX23" s="272"/>
      <c r="DY23" s="272"/>
      <c r="DZ23" s="272"/>
      <c r="EA23" s="272"/>
      <c r="EB23" s="272"/>
      <c r="EC23" s="272"/>
      <c r="ED23" s="272"/>
      <c r="EE23" s="272"/>
      <c r="EF23" s="272"/>
      <c r="EG23" s="272"/>
      <c r="EH23" s="272"/>
      <c r="EI23" s="272"/>
      <c r="EJ23" s="272"/>
      <c r="EK23" s="272"/>
      <c r="EL23" s="272"/>
      <c r="EM23" s="272"/>
      <c r="EN23" s="272"/>
      <c r="EO23" s="272"/>
      <c r="EP23" s="272"/>
      <c r="EQ23" s="272"/>
      <c r="ER23" s="272"/>
      <c r="ES23" s="272"/>
      <c r="ET23" s="272"/>
      <c r="EU23" s="272"/>
      <c r="EV23" s="272"/>
      <c r="EW23" s="272"/>
      <c r="EX23" s="272"/>
      <c r="EY23" s="272"/>
      <c r="EZ23" s="272"/>
      <c r="FA23" s="272"/>
      <c r="FB23" s="272"/>
      <c r="FC23" s="272"/>
      <c r="FD23" s="272"/>
      <c r="FE23" s="272"/>
      <c r="FF23" s="272"/>
      <c r="FG23" s="272"/>
      <c r="FH23" s="272"/>
      <c r="FI23" s="272"/>
      <c r="FJ23" s="272"/>
      <c r="FK23" s="272"/>
      <c r="FL23" s="272"/>
      <c r="FM23" s="272"/>
      <c r="FN23" s="272"/>
      <c r="FO23" s="272"/>
      <c r="FP23" s="272"/>
      <c r="FQ23" s="272"/>
      <c r="FR23" s="272"/>
      <c r="FS23" s="272"/>
      <c r="FT23" s="272"/>
      <c r="FU23" s="272"/>
      <c r="FV23" s="272"/>
      <c r="FW23" s="272"/>
      <c r="FX23" s="272"/>
      <c r="FY23" s="272"/>
      <c r="FZ23" s="272"/>
      <c r="GA23" s="272"/>
      <c r="GB23" s="272"/>
      <c r="GC23" s="272"/>
      <c r="GD23" s="272"/>
      <c r="GE23" s="272"/>
      <c r="GF23" s="272"/>
      <c r="GG23" s="272"/>
      <c r="GH23" s="272"/>
      <c r="GI23" s="272"/>
      <c r="GJ23" s="272"/>
      <c r="GK23" s="272"/>
      <c r="GL23" s="272"/>
      <c r="GM23" s="272"/>
      <c r="GN23" s="272"/>
      <c r="GO23" s="272"/>
      <c r="GP23" s="272"/>
      <c r="GQ23" s="272"/>
      <c r="GR23" s="272"/>
      <c r="GS23" s="272"/>
      <c r="GT23" s="272"/>
      <c r="GU23" s="272"/>
      <c r="GV23" s="272"/>
      <c r="GW23" s="272"/>
      <c r="GX23" s="272"/>
      <c r="GY23" s="272"/>
      <c r="GZ23" s="272"/>
      <c r="HA23" s="272"/>
      <c r="HB23" s="272"/>
      <c r="HC23" s="272"/>
      <c r="HD23" s="272"/>
      <c r="HE23" s="272"/>
      <c r="HF23" s="272"/>
      <c r="HG23" s="272"/>
      <c r="HH23" s="272"/>
    </row>
    <row r="24" spans="1:216" ht="16.149999999999999" customHeight="1">
      <c r="A24" s="299">
        <v>15</v>
      </c>
      <c r="B24" s="195" t="s">
        <v>512</v>
      </c>
      <c r="C24" s="182" t="s">
        <v>709</v>
      </c>
      <c r="D24" s="206">
        <v>41552</v>
      </c>
      <c r="E24" s="265" t="s">
        <v>475</v>
      </c>
      <c r="F24" s="300"/>
      <c r="G24" s="309"/>
      <c r="H24" s="299"/>
      <c r="I24" s="306" t="s">
        <v>833</v>
      </c>
      <c r="J24" s="299">
        <v>15</v>
      </c>
      <c r="K24" s="272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  <c r="AS24" s="272"/>
      <c r="AT24" s="272"/>
      <c r="AU24" s="272"/>
      <c r="AV24" s="272"/>
      <c r="AW24" s="272"/>
      <c r="AX24" s="272"/>
      <c r="AY24" s="272"/>
      <c r="AZ24" s="272"/>
      <c r="BA24" s="272"/>
      <c r="BB24" s="272"/>
      <c r="BC24" s="272"/>
      <c r="BD24" s="272"/>
      <c r="BE24" s="272"/>
      <c r="BF24" s="272"/>
      <c r="BG24" s="272"/>
      <c r="BH24" s="272"/>
      <c r="BI24" s="272"/>
      <c r="BJ24" s="272"/>
      <c r="BK24" s="272"/>
      <c r="BL24" s="272"/>
      <c r="BM24" s="272"/>
      <c r="BN24" s="272"/>
      <c r="BO24" s="272"/>
      <c r="BP24" s="272"/>
      <c r="BQ24" s="272"/>
      <c r="BR24" s="272"/>
      <c r="BS24" s="272"/>
      <c r="BT24" s="272"/>
      <c r="BU24" s="272"/>
      <c r="BV24" s="272"/>
      <c r="BW24" s="272"/>
      <c r="BX24" s="272"/>
      <c r="BY24" s="272"/>
      <c r="BZ24" s="272"/>
      <c r="CA24" s="272"/>
      <c r="CB24" s="272"/>
      <c r="CC24" s="272"/>
      <c r="CD24" s="272"/>
      <c r="CE24" s="272"/>
      <c r="CF24" s="272"/>
      <c r="CG24" s="272"/>
      <c r="CH24" s="272"/>
      <c r="CI24" s="272"/>
      <c r="CJ24" s="272"/>
      <c r="CK24" s="272"/>
      <c r="CL24" s="272"/>
      <c r="CM24" s="272"/>
      <c r="CN24" s="272"/>
      <c r="CO24" s="272"/>
      <c r="CP24" s="272"/>
      <c r="CQ24" s="272"/>
      <c r="CR24" s="272"/>
      <c r="CS24" s="272"/>
      <c r="CT24" s="272"/>
      <c r="CU24" s="272"/>
      <c r="CV24" s="272"/>
      <c r="CW24" s="272"/>
      <c r="CX24" s="272"/>
      <c r="CY24" s="272"/>
      <c r="CZ24" s="272"/>
      <c r="DA24" s="272"/>
      <c r="DB24" s="272"/>
      <c r="DC24" s="272"/>
      <c r="DD24" s="272"/>
      <c r="DE24" s="272"/>
      <c r="DF24" s="272"/>
      <c r="DG24" s="272"/>
      <c r="DH24" s="272"/>
      <c r="DI24" s="272"/>
      <c r="DJ24" s="272"/>
      <c r="DK24" s="272"/>
      <c r="DL24" s="272"/>
      <c r="DM24" s="272"/>
      <c r="DN24" s="272"/>
      <c r="DO24" s="272"/>
      <c r="DP24" s="272"/>
      <c r="DQ24" s="272"/>
      <c r="DR24" s="272"/>
      <c r="DS24" s="272"/>
      <c r="DT24" s="272"/>
      <c r="DU24" s="272"/>
      <c r="DV24" s="272"/>
      <c r="DW24" s="272"/>
      <c r="DX24" s="272"/>
      <c r="DY24" s="272"/>
      <c r="DZ24" s="272"/>
      <c r="EA24" s="272"/>
      <c r="EB24" s="272"/>
      <c r="EC24" s="272"/>
      <c r="ED24" s="272"/>
      <c r="EE24" s="272"/>
      <c r="EF24" s="272"/>
      <c r="EG24" s="272"/>
      <c r="EH24" s="272"/>
      <c r="EI24" s="272"/>
      <c r="EJ24" s="272"/>
      <c r="EK24" s="272"/>
      <c r="EL24" s="272"/>
      <c r="EM24" s="272"/>
      <c r="EN24" s="272"/>
      <c r="EO24" s="272"/>
      <c r="EP24" s="272"/>
      <c r="EQ24" s="272"/>
      <c r="ER24" s="272"/>
      <c r="ES24" s="272"/>
      <c r="ET24" s="272"/>
      <c r="EU24" s="272"/>
      <c r="EV24" s="272"/>
      <c r="EW24" s="272"/>
      <c r="EX24" s="272"/>
      <c r="EY24" s="272"/>
      <c r="EZ24" s="272"/>
      <c r="FA24" s="272"/>
      <c r="FB24" s="272"/>
      <c r="FC24" s="272"/>
      <c r="FD24" s="272"/>
      <c r="FE24" s="272"/>
      <c r="FF24" s="272"/>
      <c r="FG24" s="272"/>
      <c r="FH24" s="272"/>
      <c r="FI24" s="272"/>
      <c r="FJ24" s="272"/>
      <c r="FK24" s="272"/>
      <c r="FL24" s="272"/>
      <c r="FM24" s="272"/>
      <c r="FN24" s="272"/>
      <c r="FO24" s="272"/>
      <c r="FP24" s="272"/>
      <c r="FQ24" s="272"/>
      <c r="FR24" s="272"/>
      <c r="FS24" s="272"/>
      <c r="FT24" s="272"/>
      <c r="FU24" s="272"/>
      <c r="FV24" s="272"/>
      <c r="FW24" s="272"/>
      <c r="FX24" s="272"/>
      <c r="FY24" s="272"/>
      <c r="FZ24" s="272"/>
      <c r="GA24" s="272"/>
      <c r="GB24" s="272"/>
      <c r="GC24" s="272"/>
      <c r="GD24" s="272"/>
      <c r="GE24" s="272"/>
      <c r="GF24" s="272"/>
      <c r="GG24" s="272"/>
      <c r="GH24" s="272"/>
      <c r="GI24" s="272"/>
      <c r="GJ24" s="272"/>
      <c r="GK24" s="272"/>
      <c r="GL24" s="272"/>
      <c r="GM24" s="272"/>
      <c r="GN24" s="272"/>
      <c r="GO24" s="272"/>
      <c r="GP24" s="272"/>
      <c r="GQ24" s="272"/>
      <c r="GR24" s="272"/>
      <c r="GS24" s="272"/>
      <c r="GT24" s="272"/>
      <c r="GU24" s="272"/>
      <c r="GV24" s="272"/>
      <c r="GW24" s="272"/>
      <c r="GX24" s="272"/>
      <c r="GY24" s="272"/>
      <c r="GZ24" s="272"/>
      <c r="HA24" s="272"/>
      <c r="HB24" s="272"/>
      <c r="HC24" s="272"/>
      <c r="HD24" s="272"/>
      <c r="HE24" s="272"/>
      <c r="HF24" s="272"/>
      <c r="HG24" s="272"/>
      <c r="HH24" s="272"/>
    </row>
    <row r="25" spans="1:216" ht="16.149999999999999" customHeight="1">
      <c r="A25" s="299">
        <v>16</v>
      </c>
      <c r="B25" s="189" t="s">
        <v>699</v>
      </c>
      <c r="C25" s="189" t="s">
        <v>694</v>
      </c>
      <c r="D25" s="268" t="s">
        <v>700</v>
      </c>
      <c r="E25" s="264" t="s">
        <v>589</v>
      </c>
      <c r="F25" s="302"/>
      <c r="G25" s="300"/>
      <c r="H25" s="300"/>
      <c r="I25" s="308" t="s">
        <v>828</v>
      </c>
      <c r="J25" s="299">
        <v>16</v>
      </c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272"/>
      <c r="AT25" s="272"/>
      <c r="AU25" s="272"/>
      <c r="AV25" s="272"/>
      <c r="AW25" s="272"/>
      <c r="AX25" s="272"/>
      <c r="AY25" s="272"/>
      <c r="AZ25" s="272"/>
      <c r="BA25" s="272"/>
      <c r="BB25" s="272"/>
      <c r="BC25" s="272"/>
      <c r="BD25" s="272"/>
      <c r="BE25" s="272"/>
      <c r="BF25" s="272"/>
      <c r="BG25" s="272"/>
      <c r="BH25" s="272"/>
      <c r="BI25" s="272"/>
      <c r="BJ25" s="272"/>
      <c r="BK25" s="272"/>
      <c r="BL25" s="272"/>
      <c r="BM25" s="272"/>
      <c r="BN25" s="272"/>
      <c r="BO25" s="272"/>
      <c r="BP25" s="272"/>
      <c r="BQ25" s="272"/>
      <c r="BR25" s="272"/>
      <c r="BS25" s="272"/>
      <c r="BT25" s="272"/>
      <c r="BU25" s="272"/>
      <c r="BV25" s="272"/>
      <c r="BW25" s="272"/>
      <c r="BX25" s="272"/>
      <c r="BY25" s="272"/>
      <c r="BZ25" s="272"/>
      <c r="CA25" s="272"/>
      <c r="CB25" s="272"/>
      <c r="CC25" s="272"/>
      <c r="CD25" s="272"/>
      <c r="CE25" s="272"/>
      <c r="CF25" s="272"/>
      <c r="CG25" s="272"/>
      <c r="CH25" s="272"/>
      <c r="CI25" s="272"/>
      <c r="CJ25" s="272"/>
      <c r="CK25" s="272"/>
      <c r="CL25" s="272"/>
      <c r="CM25" s="272"/>
      <c r="CN25" s="272"/>
      <c r="CO25" s="272"/>
      <c r="CP25" s="272"/>
      <c r="CQ25" s="272"/>
      <c r="CR25" s="272"/>
      <c r="CS25" s="272"/>
      <c r="CT25" s="272"/>
      <c r="CU25" s="272"/>
      <c r="CV25" s="272"/>
      <c r="CW25" s="272"/>
      <c r="CX25" s="272"/>
      <c r="CY25" s="272"/>
      <c r="CZ25" s="272"/>
      <c r="DA25" s="272"/>
      <c r="DB25" s="272"/>
      <c r="DC25" s="272"/>
      <c r="DD25" s="272"/>
      <c r="DE25" s="272"/>
      <c r="DF25" s="272"/>
      <c r="DG25" s="272"/>
      <c r="DH25" s="272"/>
      <c r="DI25" s="272"/>
      <c r="DJ25" s="272"/>
      <c r="DK25" s="272"/>
      <c r="DL25" s="272"/>
      <c r="DM25" s="272"/>
      <c r="DN25" s="272"/>
      <c r="DO25" s="272"/>
      <c r="DP25" s="272"/>
      <c r="DQ25" s="272"/>
      <c r="DR25" s="272"/>
      <c r="DS25" s="272"/>
      <c r="DT25" s="272"/>
      <c r="DU25" s="272"/>
      <c r="DV25" s="272"/>
      <c r="DW25" s="272"/>
      <c r="DX25" s="272"/>
      <c r="DY25" s="272"/>
      <c r="DZ25" s="272"/>
      <c r="EA25" s="272"/>
      <c r="EB25" s="272"/>
      <c r="EC25" s="272"/>
      <c r="ED25" s="272"/>
      <c r="EE25" s="272"/>
      <c r="EF25" s="272"/>
      <c r="EG25" s="272"/>
      <c r="EH25" s="272"/>
      <c r="EI25" s="272"/>
      <c r="EJ25" s="272"/>
      <c r="EK25" s="272"/>
      <c r="EL25" s="272"/>
      <c r="EM25" s="272"/>
      <c r="EN25" s="272"/>
      <c r="EO25" s="272"/>
      <c r="EP25" s="272"/>
      <c r="EQ25" s="272"/>
      <c r="ER25" s="272"/>
      <c r="ES25" s="272"/>
      <c r="ET25" s="272"/>
      <c r="EU25" s="272"/>
      <c r="EV25" s="272"/>
      <c r="EW25" s="272"/>
      <c r="EX25" s="272"/>
      <c r="EY25" s="272"/>
      <c r="EZ25" s="272"/>
      <c r="FA25" s="272"/>
      <c r="FB25" s="272"/>
      <c r="FC25" s="272"/>
      <c r="FD25" s="272"/>
      <c r="FE25" s="272"/>
      <c r="FF25" s="272"/>
      <c r="FG25" s="272"/>
      <c r="FH25" s="272"/>
      <c r="FI25" s="272"/>
      <c r="FJ25" s="272"/>
      <c r="FK25" s="272"/>
      <c r="FL25" s="272"/>
      <c r="FM25" s="272"/>
      <c r="FN25" s="272"/>
      <c r="FO25" s="272"/>
      <c r="FP25" s="272"/>
      <c r="FQ25" s="272"/>
      <c r="FR25" s="272"/>
      <c r="FS25" s="272"/>
      <c r="FT25" s="272"/>
      <c r="FU25" s="272"/>
      <c r="FV25" s="272"/>
      <c r="FW25" s="272"/>
      <c r="FX25" s="272"/>
      <c r="FY25" s="272"/>
      <c r="FZ25" s="272"/>
      <c r="GA25" s="272"/>
      <c r="GB25" s="272"/>
      <c r="GC25" s="272"/>
      <c r="GD25" s="272"/>
      <c r="GE25" s="272"/>
      <c r="GF25" s="272"/>
      <c r="GG25" s="272"/>
      <c r="GH25" s="272"/>
      <c r="GI25" s="272"/>
      <c r="GJ25" s="272"/>
      <c r="GK25" s="272"/>
      <c r="GL25" s="272"/>
      <c r="GM25" s="272"/>
      <c r="GN25" s="272"/>
      <c r="GO25" s="272"/>
      <c r="GP25" s="272"/>
      <c r="GQ25" s="272"/>
      <c r="GR25" s="272"/>
      <c r="GS25" s="272"/>
      <c r="GT25" s="272"/>
      <c r="GU25" s="272"/>
      <c r="GV25" s="272"/>
      <c r="GW25" s="272"/>
      <c r="GX25" s="272"/>
      <c r="GY25" s="272"/>
      <c r="GZ25" s="272"/>
      <c r="HA25" s="272"/>
      <c r="HB25" s="272"/>
      <c r="HC25" s="272"/>
      <c r="HD25" s="272"/>
      <c r="HE25" s="272"/>
      <c r="HF25" s="272"/>
      <c r="HG25" s="272"/>
      <c r="HH25" s="272"/>
    </row>
    <row r="26" spans="1:216" ht="16.149999999999999" customHeight="1">
      <c r="A26" s="299">
        <v>17</v>
      </c>
      <c r="B26" s="189" t="s">
        <v>701</v>
      </c>
      <c r="C26" s="189" t="s">
        <v>861</v>
      </c>
      <c r="D26" s="263" t="s">
        <v>703</v>
      </c>
      <c r="E26" s="264" t="s">
        <v>589</v>
      </c>
      <c r="F26" s="300"/>
      <c r="G26" s="309"/>
      <c r="H26" s="299"/>
      <c r="I26" s="306" t="s">
        <v>829</v>
      </c>
      <c r="J26" s="299">
        <v>17</v>
      </c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272"/>
      <c r="AV26" s="272"/>
      <c r="AW26" s="272"/>
      <c r="AX26" s="272"/>
      <c r="AY26" s="272"/>
      <c r="AZ26" s="272"/>
      <c r="BA26" s="272"/>
      <c r="BB26" s="272"/>
      <c r="BC26" s="272"/>
      <c r="BD26" s="272"/>
      <c r="BE26" s="272"/>
      <c r="BF26" s="272"/>
      <c r="BG26" s="272"/>
      <c r="BH26" s="272"/>
      <c r="BI26" s="272"/>
      <c r="BJ26" s="272"/>
      <c r="BK26" s="272"/>
      <c r="BL26" s="272"/>
      <c r="BM26" s="272"/>
      <c r="BN26" s="272"/>
      <c r="BO26" s="272"/>
      <c r="BP26" s="272"/>
      <c r="BQ26" s="272"/>
      <c r="BR26" s="272"/>
      <c r="BS26" s="272"/>
      <c r="BT26" s="272"/>
      <c r="BU26" s="272"/>
      <c r="BV26" s="272"/>
      <c r="BW26" s="272"/>
      <c r="BX26" s="272"/>
      <c r="BY26" s="272"/>
      <c r="BZ26" s="272"/>
      <c r="CA26" s="272"/>
      <c r="CB26" s="272"/>
      <c r="CC26" s="272"/>
      <c r="CD26" s="272"/>
      <c r="CE26" s="272"/>
      <c r="CF26" s="272"/>
      <c r="CG26" s="272"/>
      <c r="CH26" s="272"/>
      <c r="CI26" s="272"/>
      <c r="CJ26" s="272"/>
      <c r="CK26" s="272"/>
      <c r="CL26" s="272"/>
      <c r="CM26" s="272"/>
      <c r="CN26" s="272"/>
      <c r="CO26" s="272"/>
      <c r="CP26" s="272"/>
      <c r="CQ26" s="272"/>
      <c r="CR26" s="272"/>
      <c r="CS26" s="272"/>
      <c r="CT26" s="272"/>
      <c r="CU26" s="272"/>
      <c r="CV26" s="272"/>
      <c r="CW26" s="272"/>
      <c r="CX26" s="272"/>
      <c r="CY26" s="272"/>
      <c r="CZ26" s="272"/>
      <c r="DA26" s="272"/>
      <c r="DB26" s="272"/>
      <c r="DC26" s="272"/>
      <c r="DD26" s="272"/>
      <c r="DE26" s="272"/>
      <c r="DF26" s="272"/>
      <c r="DG26" s="272"/>
      <c r="DH26" s="272"/>
      <c r="DI26" s="272"/>
      <c r="DJ26" s="272"/>
      <c r="DK26" s="272"/>
      <c r="DL26" s="272"/>
      <c r="DM26" s="272"/>
      <c r="DN26" s="272"/>
      <c r="DO26" s="272"/>
      <c r="DP26" s="272"/>
      <c r="DQ26" s="272"/>
      <c r="DR26" s="272"/>
      <c r="DS26" s="272"/>
      <c r="DT26" s="272"/>
      <c r="DU26" s="272"/>
      <c r="DV26" s="272"/>
      <c r="DW26" s="272"/>
      <c r="DX26" s="272"/>
      <c r="DY26" s="272"/>
      <c r="DZ26" s="272"/>
      <c r="EA26" s="272"/>
      <c r="EB26" s="272"/>
      <c r="EC26" s="272"/>
      <c r="ED26" s="272"/>
      <c r="EE26" s="272"/>
      <c r="EF26" s="272"/>
      <c r="EG26" s="272"/>
      <c r="EH26" s="272"/>
      <c r="EI26" s="272"/>
      <c r="EJ26" s="272"/>
      <c r="EK26" s="272"/>
      <c r="EL26" s="272"/>
      <c r="EM26" s="272"/>
      <c r="EN26" s="272"/>
      <c r="EO26" s="272"/>
      <c r="EP26" s="272"/>
      <c r="EQ26" s="272"/>
      <c r="ER26" s="272"/>
      <c r="ES26" s="272"/>
      <c r="ET26" s="272"/>
      <c r="EU26" s="272"/>
      <c r="EV26" s="272"/>
      <c r="EW26" s="272"/>
      <c r="EX26" s="272"/>
      <c r="EY26" s="272"/>
      <c r="EZ26" s="272"/>
      <c r="FA26" s="272"/>
      <c r="FB26" s="272"/>
      <c r="FC26" s="272"/>
      <c r="FD26" s="272"/>
      <c r="FE26" s="272"/>
      <c r="FF26" s="272"/>
      <c r="FG26" s="272"/>
      <c r="FH26" s="272"/>
      <c r="FI26" s="272"/>
      <c r="FJ26" s="272"/>
      <c r="FK26" s="272"/>
      <c r="FL26" s="272"/>
      <c r="FM26" s="272"/>
      <c r="FN26" s="272"/>
      <c r="FO26" s="272"/>
      <c r="FP26" s="272"/>
      <c r="FQ26" s="272"/>
      <c r="FR26" s="272"/>
      <c r="FS26" s="272"/>
      <c r="FT26" s="272"/>
      <c r="FU26" s="272"/>
      <c r="FV26" s="272"/>
      <c r="FW26" s="272"/>
      <c r="FX26" s="272"/>
      <c r="FY26" s="272"/>
      <c r="FZ26" s="272"/>
      <c r="GA26" s="272"/>
      <c r="GB26" s="272"/>
      <c r="GC26" s="272"/>
      <c r="GD26" s="272"/>
      <c r="GE26" s="272"/>
      <c r="GF26" s="272"/>
      <c r="GG26" s="272"/>
      <c r="GH26" s="272"/>
      <c r="GI26" s="272"/>
      <c r="GJ26" s="272"/>
      <c r="GK26" s="272"/>
      <c r="GL26" s="272"/>
      <c r="GM26" s="272"/>
      <c r="GN26" s="272"/>
      <c r="GO26" s="272"/>
      <c r="GP26" s="272"/>
      <c r="GQ26" s="272"/>
      <c r="GR26" s="272"/>
      <c r="GS26" s="272"/>
      <c r="GT26" s="272"/>
      <c r="GU26" s="272"/>
      <c r="GV26" s="272"/>
      <c r="GW26" s="272"/>
      <c r="GX26" s="272"/>
      <c r="GY26" s="272"/>
      <c r="GZ26" s="272"/>
      <c r="HA26" s="272"/>
      <c r="HB26" s="272"/>
      <c r="HC26" s="272"/>
      <c r="HD26" s="272"/>
      <c r="HE26" s="272"/>
      <c r="HF26" s="272"/>
      <c r="HG26" s="272"/>
      <c r="HH26" s="272"/>
    </row>
    <row r="27" spans="1:216" ht="16.149999999999999" customHeight="1">
      <c r="A27" s="299">
        <v>18</v>
      </c>
      <c r="B27" s="195" t="s">
        <v>718</v>
      </c>
      <c r="C27" s="182" t="s">
        <v>719</v>
      </c>
      <c r="D27" s="198">
        <v>41837</v>
      </c>
      <c r="E27" s="265" t="s">
        <v>652</v>
      </c>
      <c r="F27" s="300"/>
      <c r="G27" s="299"/>
      <c r="H27" s="299"/>
      <c r="I27" s="301" t="s">
        <v>837</v>
      </c>
      <c r="J27" s="299">
        <v>18</v>
      </c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  <c r="AJ27" s="272"/>
      <c r="AK27" s="272"/>
      <c r="AL27" s="272"/>
      <c r="AM27" s="272"/>
      <c r="AN27" s="272"/>
      <c r="AO27" s="272"/>
      <c r="AP27" s="272"/>
      <c r="AQ27" s="272"/>
      <c r="AR27" s="272"/>
      <c r="AS27" s="272"/>
      <c r="AT27" s="272"/>
      <c r="AU27" s="272"/>
      <c r="AV27" s="272"/>
      <c r="AW27" s="272"/>
      <c r="AX27" s="272"/>
      <c r="AY27" s="272"/>
      <c r="AZ27" s="272"/>
      <c r="BA27" s="272"/>
      <c r="BB27" s="272"/>
      <c r="BC27" s="272"/>
      <c r="BD27" s="272"/>
      <c r="BE27" s="272"/>
      <c r="BF27" s="272"/>
      <c r="BG27" s="272"/>
      <c r="BH27" s="272"/>
      <c r="BI27" s="272"/>
      <c r="BJ27" s="272"/>
      <c r="BK27" s="272"/>
      <c r="BL27" s="272"/>
      <c r="BM27" s="272"/>
      <c r="BN27" s="272"/>
      <c r="BO27" s="272"/>
      <c r="BP27" s="272"/>
      <c r="BQ27" s="272"/>
      <c r="BR27" s="272"/>
      <c r="BS27" s="272"/>
      <c r="BT27" s="272"/>
      <c r="BU27" s="272"/>
      <c r="BV27" s="272"/>
      <c r="BW27" s="272"/>
      <c r="BX27" s="272"/>
      <c r="BY27" s="272"/>
      <c r="BZ27" s="272"/>
      <c r="CA27" s="272"/>
      <c r="CB27" s="272"/>
      <c r="CC27" s="272"/>
      <c r="CD27" s="272"/>
      <c r="CE27" s="272"/>
      <c r="CF27" s="272"/>
      <c r="CG27" s="272"/>
      <c r="CH27" s="272"/>
      <c r="CI27" s="272"/>
      <c r="CJ27" s="272"/>
      <c r="CK27" s="272"/>
      <c r="CL27" s="272"/>
      <c r="CM27" s="272"/>
      <c r="CN27" s="272"/>
      <c r="CO27" s="272"/>
      <c r="CP27" s="272"/>
      <c r="CQ27" s="272"/>
      <c r="CR27" s="272"/>
      <c r="CS27" s="272"/>
      <c r="CT27" s="272"/>
      <c r="CU27" s="272"/>
      <c r="CV27" s="272"/>
      <c r="CW27" s="272"/>
      <c r="CX27" s="272"/>
      <c r="CY27" s="272"/>
      <c r="CZ27" s="272"/>
      <c r="DA27" s="272"/>
      <c r="DB27" s="272"/>
      <c r="DC27" s="272"/>
      <c r="DD27" s="272"/>
      <c r="DE27" s="272"/>
      <c r="DF27" s="272"/>
      <c r="DG27" s="272"/>
      <c r="DH27" s="272"/>
      <c r="DI27" s="272"/>
      <c r="DJ27" s="272"/>
      <c r="DK27" s="272"/>
      <c r="DL27" s="272"/>
      <c r="DM27" s="272"/>
      <c r="DN27" s="272"/>
      <c r="DO27" s="272"/>
      <c r="DP27" s="272"/>
      <c r="DQ27" s="272"/>
      <c r="DR27" s="272"/>
      <c r="DS27" s="272"/>
      <c r="DT27" s="272"/>
      <c r="DU27" s="272"/>
      <c r="DV27" s="272"/>
      <c r="DW27" s="272"/>
      <c r="DX27" s="272"/>
      <c r="DY27" s="272"/>
      <c r="DZ27" s="272"/>
      <c r="EA27" s="272"/>
      <c r="EB27" s="272"/>
      <c r="EC27" s="272"/>
      <c r="ED27" s="272"/>
      <c r="EE27" s="272"/>
      <c r="EF27" s="272"/>
      <c r="EG27" s="272"/>
      <c r="EH27" s="272"/>
      <c r="EI27" s="272"/>
      <c r="EJ27" s="272"/>
      <c r="EK27" s="272"/>
      <c r="EL27" s="272"/>
      <c r="EM27" s="272"/>
      <c r="EN27" s="272"/>
      <c r="EO27" s="272"/>
      <c r="EP27" s="272"/>
      <c r="EQ27" s="272"/>
      <c r="ER27" s="272"/>
      <c r="ES27" s="272"/>
      <c r="ET27" s="272"/>
      <c r="EU27" s="272"/>
      <c r="EV27" s="272"/>
      <c r="EW27" s="272"/>
      <c r="EX27" s="272"/>
      <c r="EY27" s="272"/>
      <c r="EZ27" s="272"/>
      <c r="FA27" s="272"/>
      <c r="FB27" s="272"/>
      <c r="FC27" s="272"/>
      <c r="FD27" s="272"/>
      <c r="FE27" s="272"/>
      <c r="FF27" s="272"/>
      <c r="FG27" s="272"/>
      <c r="FH27" s="272"/>
      <c r="FI27" s="272"/>
      <c r="FJ27" s="272"/>
      <c r="FK27" s="272"/>
      <c r="FL27" s="272"/>
      <c r="FM27" s="272"/>
      <c r="FN27" s="272"/>
      <c r="FO27" s="272"/>
      <c r="FP27" s="272"/>
      <c r="FQ27" s="272"/>
      <c r="FR27" s="272"/>
      <c r="FS27" s="272"/>
      <c r="FT27" s="272"/>
      <c r="FU27" s="272"/>
      <c r="FV27" s="272"/>
      <c r="FW27" s="272"/>
      <c r="FX27" s="272"/>
      <c r="FY27" s="272"/>
      <c r="FZ27" s="272"/>
      <c r="GA27" s="272"/>
      <c r="GB27" s="272"/>
      <c r="GC27" s="272"/>
      <c r="GD27" s="272"/>
      <c r="GE27" s="272"/>
      <c r="GF27" s="272"/>
      <c r="GG27" s="272"/>
      <c r="GH27" s="272"/>
      <c r="GI27" s="272"/>
      <c r="GJ27" s="272"/>
      <c r="GK27" s="272"/>
      <c r="GL27" s="272"/>
      <c r="GM27" s="272"/>
      <c r="GN27" s="272"/>
      <c r="GO27" s="272"/>
      <c r="GP27" s="272"/>
      <c r="GQ27" s="272"/>
      <c r="GR27" s="272"/>
      <c r="GS27" s="272"/>
      <c r="GT27" s="272"/>
      <c r="GU27" s="272"/>
      <c r="GV27" s="272"/>
      <c r="GW27" s="272"/>
      <c r="GX27" s="272"/>
      <c r="GY27" s="272"/>
      <c r="GZ27" s="272"/>
      <c r="HA27" s="272"/>
      <c r="HB27" s="272"/>
      <c r="HC27" s="272"/>
      <c r="HD27" s="272"/>
      <c r="HE27" s="272"/>
      <c r="HF27" s="272"/>
      <c r="HG27" s="272"/>
      <c r="HH27" s="272"/>
    </row>
    <row r="28" spans="1:216" ht="16.149999999999999" customHeight="1">
      <c r="A28" s="299">
        <v>19</v>
      </c>
      <c r="B28" s="195" t="s">
        <v>712</v>
      </c>
      <c r="C28" s="182" t="s">
        <v>713</v>
      </c>
      <c r="D28" s="198">
        <v>42506</v>
      </c>
      <c r="E28" s="265" t="s">
        <v>605</v>
      </c>
      <c r="F28" s="300"/>
      <c r="G28" s="309"/>
      <c r="H28" s="299"/>
      <c r="I28" s="306" t="s">
        <v>835</v>
      </c>
      <c r="J28" s="299">
        <v>19</v>
      </c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2"/>
      <c r="BG28" s="272"/>
      <c r="BH28" s="272"/>
      <c r="BI28" s="272"/>
      <c r="BJ28" s="272"/>
      <c r="BK28" s="272"/>
      <c r="BL28" s="272"/>
      <c r="BM28" s="272"/>
      <c r="BN28" s="272"/>
      <c r="BO28" s="272"/>
      <c r="BP28" s="272"/>
      <c r="BQ28" s="272"/>
      <c r="BR28" s="272"/>
      <c r="BS28" s="272"/>
      <c r="BT28" s="272"/>
      <c r="BU28" s="272"/>
      <c r="BV28" s="272"/>
      <c r="BW28" s="272"/>
      <c r="BX28" s="272"/>
      <c r="BY28" s="272"/>
      <c r="BZ28" s="272"/>
      <c r="CA28" s="272"/>
      <c r="CB28" s="272"/>
      <c r="CC28" s="272"/>
      <c r="CD28" s="272"/>
      <c r="CE28" s="272"/>
      <c r="CF28" s="272"/>
      <c r="CG28" s="272"/>
      <c r="CH28" s="272"/>
      <c r="CI28" s="272"/>
      <c r="CJ28" s="272"/>
      <c r="CK28" s="272"/>
      <c r="CL28" s="272"/>
      <c r="CM28" s="272"/>
      <c r="CN28" s="272"/>
      <c r="CO28" s="272"/>
      <c r="CP28" s="272"/>
      <c r="CQ28" s="272"/>
      <c r="CR28" s="272"/>
      <c r="CS28" s="272"/>
      <c r="CT28" s="272"/>
      <c r="CU28" s="272"/>
      <c r="CV28" s="272"/>
      <c r="CW28" s="272"/>
      <c r="CX28" s="272"/>
      <c r="CY28" s="272"/>
      <c r="CZ28" s="272"/>
      <c r="DA28" s="272"/>
      <c r="DB28" s="272"/>
      <c r="DC28" s="272"/>
      <c r="DD28" s="272"/>
      <c r="DE28" s="272"/>
      <c r="DF28" s="272"/>
      <c r="DG28" s="272"/>
      <c r="DH28" s="272"/>
      <c r="DI28" s="272"/>
      <c r="DJ28" s="272"/>
      <c r="DK28" s="272"/>
      <c r="DL28" s="272"/>
      <c r="DM28" s="272"/>
      <c r="DN28" s="272"/>
      <c r="DO28" s="272"/>
      <c r="DP28" s="272"/>
      <c r="DQ28" s="272"/>
      <c r="DR28" s="272"/>
      <c r="DS28" s="272"/>
      <c r="DT28" s="272"/>
      <c r="DU28" s="272"/>
      <c r="DV28" s="272"/>
      <c r="DW28" s="272"/>
      <c r="DX28" s="272"/>
      <c r="DY28" s="272"/>
      <c r="DZ28" s="272"/>
      <c r="EA28" s="272"/>
      <c r="EB28" s="272"/>
      <c r="EC28" s="272"/>
      <c r="ED28" s="272"/>
      <c r="EE28" s="272"/>
      <c r="EF28" s="272"/>
      <c r="EG28" s="272"/>
      <c r="EH28" s="272"/>
      <c r="EI28" s="272"/>
      <c r="EJ28" s="272"/>
      <c r="EK28" s="272"/>
      <c r="EL28" s="272"/>
      <c r="EM28" s="272"/>
      <c r="EN28" s="272"/>
      <c r="EO28" s="272"/>
      <c r="EP28" s="272"/>
      <c r="EQ28" s="272"/>
      <c r="ER28" s="272"/>
      <c r="ES28" s="272"/>
      <c r="ET28" s="272"/>
      <c r="EU28" s="272"/>
      <c r="EV28" s="272"/>
      <c r="EW28" s="272"/>
      <c r="EX28" s="272"/>
      <c r="EY28" s="272"/>
      <c r="EZ28" s="272"/>
      <c r="FA28" s="272"/>
      <c r="FB28" s="272"/>
      <c r="FC28" s="272"/>
      <c r="FD28" s="272"/>
      <c r="FE28" s="272"/>
      <c r="FF28" s="272"/>
      <c r="FG28" s="272"/>
      <c r="FH28" s="272"/>
      <c r="FI28" s="272"/>
      <c r="FJ28" s="272"/>
      <c r="FK28" s="272"/>
      <c r="FL28" s="272"/>
      <c r="FM28" s="272"/>
      <c r="FN28" s="272"/>
      <c r="FO28" s="272"/>
      <c r="FP28" s="272"/>
      <c r="FQ28" s="272"/>
      <c r="FR28" s="272"/>
      <c r="FS28" s="272"/>
      <c r="FT28" s="272"/>
      <c r="FU28" s="272"/>
      <c r="FV28" s="272"/>
      <c r="FW28" s="272"/>
      <c r="FX28" s="272"/>
      <c r="FY28" s="272"/>
      <c r="FZ28" s="272"/>
      <c r="GA28" s="272"/>
      <c r="GB28" s="272"/>
      <c r="GC28" s="272"/>
      <c r="GD28" s="272"/>
      <c r="GE28" s="272"/>
      <c r="GF28" s="272"/>
      <c r="GG28" s="272"/>
      <c r="GH28" s="272"/>
      <c r="GI28" s="272"/>
      <c r="GJ28" s="272"/>
      <c r="GK28" s="272"/>
      <c r="GL28" s="272"/>
      <c r="GM28" s="272"/>
      <c r="GN28" s="272"/>
      <c r="GO28" s="272"/>
      <c r="GP28" s="272"/>
      <c r="GQ28" s="272"/>
      <c r="GR28" s="272"/>
      <c r="GS28" s="272"/>
      <c r="GT28" s="272"/>
      <c r="GU28" s="272"/>
      <c r="GV28" s="272"/>
      <c r="GW28" s="272"/>
      <c r="GX28" s="272"/>
      <c r="GY28" s="272"/>
      <c r="GZ28" s="272"/>
      <c r="HA28" s="272"/>
      <c r="HB28" s="272"/>
      <c r="HC28" s="272"/>
      <c r="HD28" s="272"/>
      <c r="HE28" s="272"/>
      <c r="HF28" s="272"/>
      <c r="HG28" s="272"/>
      <c r="HH28" s="272"/>
    </row>
  </sheetData>
  <sortState ref="A10:J28">
    <sortCondition descending="1" ref="I10:I28"/>
  </sortState>
  <mergeCells count="3">
    <mergeCell ref="B5:E5"/>
    <mergeCell ref="B6:D6"/>
    <mergeCell ref="F8:H8"/>
  </mergeCells>
  <pageMargins left="0.70866141732283472" right="0.70866141732283472" top="0.15748031496062992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J20"/>
  <sheetViews>
    <sheetView topLeftCell="A3" zoomScaleSheetLayoutView="1" workbookViewId="0">
      <selection activeCell="E9" sqref="E9"/>
    </sheetView>
  </sheetViews>
  <sheetFormatPr defaultColWidth="11.42578125" defaultRowHeight="15.75"/>
  <cols>
    <col min="1" max="1" width="7.28515625" style="274" customWidth="1"/>
    <col min="2" max="2" width="12.140625" style="275" customWidth="1"/>
    <col min="3" max="3" width="13.140625" style="275" customWidth="1"/>
    <col min="4" max="4" width="13.28515625" style="276" customWidth="1"/>
    <col min="5" max="5" width="18.85546875" style="277" customWidth="1"/>
    <col min="6" max="6" width="10.5703125" style="278" customWidth="1"/>
    <col min="7" max="7" width="9.140625" style="289" customWidth="1"/>
    <col min="8" max="8" width="10.5703125" style="274" customWidth="1"/>
    <col min="9" max="9" width="9.28515625" style="274" customWidth="1"/>
    <col min="10" max="10" width="10.5703125" style="274" customWidth="1"/>
    <col min="11" max="11" width="9.5703125" style="274" customWidth="1"/>
    <col min="12" max="12" width="10.5703125" style="274" customWidth="1"/>
    <col min="13" max="16384" width="11.42578125" style="274"/>
  </cols>
  <sheetData>
    <row r="1" spans="1:192" s="272" customFormat="1" ht="18.75" customHeight="1">
      <c r="A1" s="269"/>
      <c r="B1" s="262" t="s">
        <v>610</v>
      </c>
      <c r="C1" s="262"/>
      <c r="D1" s="269"/>
      <c r="E1" s="270"/>
      <c r="F1" s="269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BU1" s="271"/>
      <c r="BV1" s="271"/>
      <c r="BW1" s="271"/>
      <c r="BX1" s="271"/>
      <c r="BY1" s="271"/>
      <c r="BZ1" s="271"/>
      <c r="CA1" s="271"/>
      <c r="CB1" s="271"/>
      <c r="CC1" s="271"/>
      <c r="CD1" s="271"/>
      <c r="CE1" s="271"/>
      <c r="CF1" s="271"/>
      <c r="CG1" s="271"/>
      <c r="CH1" s="271"/>
      <c r="CI1" s="271"/>
      <c r="CJ1" s="271"/>
      <c r="CK1" s="271"/>
      <c r="CL1" s="271"/>
      <c r="CM1" s="271"/>
      <c r="CN1" s="271"/>
      <c r="CO1" s="271"/>
      <c r="CP1" s="271"/>
      <c r="CQ1" s="271"/>
      <c r="CR1" s="271"/>
      <c r="CS1" s="271"/>
      <c r="CT1" s="271"/>
      <c r="CU1" s="271"/>
      <c r="CV1" s="271"/>
      <c r="CW1" s="271"/>
      <c r="CX1" s="271"/>
      <c r="CY1" s="271"/>
      <c r="CZ1" s="271"/>
      <c r="DA1" s="271"/>
      <c r="DB1" s="271"/>
      <c r="DC1" s="271"/>
      <c r="DD1" s="271"/>
      <c r="DE1" s="271"/>
      <c r="DF1" s="271"/>
      <c r="DG1" s="271"/>
      <c r="DH1" s="271"/>
      <c r="DI1" s="271"/>
      <c r="DJ1" s="271"/>
      <c r="DK1" s="271"/>
      <c r="DL1" s="271"/>
      <c r="DM1" s="271"/>
      <c r="DN1" s="271"/>
      <c r="DO1" s="271"/>
      <c r="DP1" s="271"/>
      <c r="DQ1" s="271"/>
      <c r="DR1" s="271"/>
      <c r="DS1" s="271"/>
      <c r="DT1" s="271"/>
      <c r="DU1" s="271"/>
      <c r="DV1" s="271"/>
      <c r="DW1" s="271"/>
      <c r="DX1" s="271"/>
      <c r="DY1" s="271"/>
      <c r="DZ1" s="271"/>
      <c r="EA1" s="271"/>
      <c r="EB1" s="271"/>
      <c r="EC1" s="271"/>
      <c r="ED1" s="271"/>
      <c r="EE1" s="271"/>
      <c r="EF1" s="271"/>
      <c r="EG1" s="271"/>
      <c r="EH1" s="271"/>
      <c r="EI1" s="271"/>
      <c r="EJ1" s="271"/>
      <c r="EK1" s="271"/>
      <c r="EL1" s="271"/>
      <c r="EM1" s="271"/>
      <c r="EN1" s="271"/>
      <c r="EO1" s="271"/>
      <c r="EP1" s="271"/>
      <c r="EQ1" s="271"/>
      <c r="ER1" s="271"/>
      <c r="ES1" s="271"/>
      <c r="ET1" s="271"/>
      <c r="EU1" s="271"/>
      <c r="EV1" s="271"/>
      <c r="EW1" s="271"/>
      <c r="EX1" s="271"/>
      <c r="EY1" s="271"/>
      <c r="EZ1" s="271"/>
      <c r="FA1" s="271"/>
      <c r="FB1" s="271"/>
      <c r="FC1" s="271"/>
      <c r="FD1" s="271"/>
      <c r="FE1" s="271"/>
      <c r="FF1" s="271"/>
      <c r="FG1" s="271"/>
      <c r="FH1" s="271"/>
      <c r="FI1" s="271"/>
      <c r="FJ1" s="271"/>
      <c r="FK1" s="271"/>
      <c r="FL1" s="271"/>
      <c r="FM1" s="271"/>
      <c r="FN1" s="271"/>
      <c r="FO1" s="271"/>
      <c r="FP1" s="271"/>
      <c r="FQ1" s="271"/>
      <c r="FR1" s="271"/>
      <c r="FS1" s="271"/>
      <c r="FT1" s="271"/>
      <c r="FU1" s="271"/>
      <c r="FV1" s="271"/>
      <c r="FW1" s="271"/>
      <c r="FX1" s="271"/>
      <c r="FY1" s="271"/>
      <c r="FZ1" s="271"/>
      <c r="GA1" s="271"/>
      <c r="GB1" s="271"/>
      <c r="GC1" s="271"/>
      <c r="GD1" s="271"/>
      <c r="GE1" s="271"/>
      <c r="GF1" s="271"/>
      <c r="GG1" s="271"/>
      <c r="GH1" s="271"/>
      <c r="GI1" s="271"/>
      <c r="GJ1" s="271"/>
    </row>
    <row r="2" spans="1:192" s="272" customFormat="1" ht="18.75" customHeight="1">
      <c r="A2" s="269"/>
      <c r="B2" s="262"/>
      <c r="C2" s="262"/>
      <c r="D2" s="269"/>
      <c r="E2" s="273"/>
      <c r="F2" s="269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1"/>
      <c r="CP2" s="271"/>
      <c r="CQ2" s="271"/>
      <c r="CR2" s="271"/>
      <c r="CS2" s="271"/>
      <c r="CT2" s="271"/>
      <c r="CU2" s="271"/>
      <c r="CV2" s="271"/>
      <c r="CW2" s="271"/>
      <c r="CX2" s="271"/>
      <c r="CY2" s="271"/>
      <c r="CZ2" s="271"/>
      <c r="DA2" s="271"/>
      <c r="DB2" s="271"/>
      <c r="DC2" s="271"/>
      <c r="DD2" s="271"/>
      <c r="DE2" s="271"/>
      <c r="DF2" s="271"/>
      <c r="DG2" s="271"/>
      <c r="DH2" s="271"/>
      <c r="DI2" s="271"/>
      <c r="DJ2" s="271"/>
      <c r="DK2" s="271"/>
      <c r="DL2" s="271"/>
      <c r="DM2" s="271"/>
      <c r="DN2" s="271"/>
      <c r="DO2" s="271"/>
      <c r="DP2" s="271"/>
      <c r="DQ2" s="271"/>
      <c r="DR2" s="271"/>
      <c r="DS2" s="271"/>
      <c r="DT2" s="271"/>
      <c r="DU2" s="271"/>
      <c r="DV2" s="271"/>
      <c r="DW2" s="271"/>
      <c r="DX2" s="271"/>
      <c r="DY2" s="271"/>
      <c r="DZ2" s="271"/>
      <c r="EA2" s="271"/>
      <c r="EB2" s="271"/>
      <c r="EC2" s="271"/>
      <c r="ED2" s="271"/>
      <c r="EE2" s="271"/>
      <c r="EF2" s="271"/>
      <c r="EG2" s="271"/>
      <c r="EH2" s="271"/>
      <c r="EI2" s="271"/>
      <c r="EJ2" s="271"/>
      <c r="EK2" s="271"/>
      <c r="EL2" s="271"/>
      <c r="EM2" s="271"/>
      <c r="EN2" s="271"/>
      <c r="EO2" s="271"/>
      <c r="EP2" s="271"/>
      <c r="EQ2" s="271"/>
      <c r="ER2" s="271"/>
      <c r="ES2" s="271"/>
      <c r="ET2" s="271"/>
      <c r="EU2" s="271"/>
      <c r="EV2" s="271"/>
      <c r="EW2" s="271"/>
      <c r="EX2" s="271"/>
      <c r="EY2" s="271"/>
      <c r="EZ2" s="271"/>
      <c r="FA2" s="271"/>
      <c r="FB2" s="271"/>
      <c r="FC2" s="271"/>
      <c r="FD2" s="271"/>
      <c r="FE2" s="271"/>
      <c r="FF2" s="271"/>
      <c r="FG2" s="271"/>
      <c r="FH2" s="271"/>
      <c r="FI2" s="271"/>
      <c r="FJ2" s="271"/>
      <c r="FK2" s="271"/>
      <c r="FL2" s="271"/>
      <c r="FM2" s="271"/>
      <c r="FN2" s="271"/>
      <c r="FO2" s="271"/>
      <c r="FP2" s="271"/>
      <c r="FQ2" s="271"/>
      <c r="FR2" s="271"/>
      <c r="FS2" s="271"/>
      <c r="FT2" s="271"/>
      <c r="FU2" s="271"/>
      <c r="FV2" s="271"/>
      <c r="FW2" s="271"/>
      <c r="FX2" s="271"/>
      <c r="FY2" s="271"/>
      <c r="FZ2" s="271"/>
      <c r="GA2" s="271"/>
      <c r="GB2" s="271"/>
      <c r="GC2" s="271"/>
      <c r="GD2" s="271"/>
      <c r="GE2" s="271"/>
      <c r="GF2" s="271"/>
      <c r="GG2" s="271"/>
      <c r="GH2" s="271"/>
      <c r="GI2" s="271"/>
      <c r="GJ2" s="271"/>
    </row>
    <row r="3" spans="1:192" s="272" customFormat="1" ht="18.75" customHeight="1">
      <c r="A3" s="269"/>
      <c r="B3" s="262"/>
      <c r="C3" s="262"/>
      <c r="D3" s="269"/>
      <c r="E3" s="270"/>
      <c r="F3" s="269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1"/>
      <c r="BW3" s="271"/>
      <c r="BX3" s="271"/>
      <c r="BY3" s="271"/>
      <c r="BZ3" s="271"/>
      <c r="CA3" s="271"/>
      <c r="CB3" s="271"/>
      <c r="CC3" s="271"/>
      <c r="CD3" s="271"/>
      <c r="CE3" s="271"/>
      <c r="CF3" s="271"/>
      <c r="CG3" s="271"/>
      <c r="CH3" s="271"/>
      <c r="CI3" s="271"/>
      <c r="CJ3" s="271"/>
      <c r="CK3" s="271"/>
      <c r="CL3" s="271"/>
      <c r="CM3" s="271"/>
      <c r="CN3" s="271"/>
      <c r="CO3" s="271"/>
      <c r="CP3" s="271"/>
      <c r="CQ3" s="271"/>
      <c r="CR3" s="271"/>
      <c r="CS3" s="271"/>
      <c r="CT3" s="271"/>
      <c r="CU3" s="271"/>
      <c r="CV3" s="271"/>
      <c r="CW3" s="271"/>
      <c r="CX3" s="271"/>
      <c r="CY3" s="271"/>
      <c r="CZ3" s="271"/>
      <c r="DA3" s="271"/>
      <c r="DB3" s="271"/>
      <c r="DC3" s="271"/>
      <c r="DD3" s="271"/>
      <c r="DE3" s="271"/>
      <c r="DF3" s="271"/>
      <c r="DG3" s="271"/>
      <c r="DH3" s="271"/>
      <c r="DI3" s="271"/>
      <c r="DJ3" s="271"/>
      <c r="DK3" s="271"/>
      <c r="DL3" s="271"/>
      <c r="DM3" s="271"/>
      <c r="DN3" s="271"/>
      <c r="DO3" s="271"/>
      <c r="DP3" s="271"/>
      <c r="DQ3" s="271"/>
      <c r="DR3" s="271"/>
      <c r="DS3" s="271"/>
      <c r="DT3" s="271"/>
      <c r="DU3" s="271"/>
      <c r="DV3" s="271"/>
      <c r="DW3" s="271"/>
      <c r="DX3" s="271"/>
      <c r="DY3" s="271"/>
      <c r="DZ3" s="271"/>
      <c r="EA3" s="271"/>
      <c r="EB3" s="271"/>
      <c r="EC3" s="271"/>
      <c r="ED3" s="271"/>
      <c r="EE3" s="271"/>
      <c r="EF3" s="271"/>
      <c r="EG3" s="271"/>
      <c r="EH3" s="271"/>
      <c r="EI3" s="271"/>
      <c r="EJ3" s="271"/>
      <c r="EK3" s="271"/>
      <c r="EL3" s="271"/>
      <c r="EM3" s="271"/>
      <c r="EN3" s="271"/>
      <c r="EO3" s="271"/>
      <c r="EP3" s="271"/>
      <c r="EQ3" s="271"/>
      <c r="ER3" s="271"/>
      <c r="ES3" s="271"/>
      <c r="ET3" s="271"/>
      <c r="EU3" s="271"/>
      <c r="EV3" s="271"/>
      <c r="EW3" s="271"/>
      <c r="EX3" s="271"/>
      <c r="EY3" s="271"/>
      <c r="EZ3" s="271"/>
      <c r="FA3" s="271"/>
      <c r="FB3" s="271"/>
      <c r="FC3" s="271"/>
      <c r="FD3" s="271"/>
      <c r="FE3" s="271"/>
      <c r="FF3" s="271"/>
      <c r="FG3" s="271"/>
      <c r="FH3" s="271"/>
      <c r="FI3" s="271"/>
      <c r="FJ3" s="271"/>
      <c r="FK3" s="271"/>
      <c r="FL3" s="271"/>
      <c r="FM3" s="271"/>
      <c r="FN3" s="271"/>
      <c r="FO3" s="271"/>
      <c r="FP3" s="271"/>
      <c r="FQ3" s="271"/>
      <c r="FR3" s="271"/>
      <c r="FS3" s="271"/>
      <c r="FT3" s="271"/>
      <c r="FU3" s="271"/>
      <c r="FV3" s="271"/>
      <c r="FW3" s="271"/>
      <c r="FX3" s="271"/>
      <c r="FY3" s="271"/>
      <c r="FZ3" s="271"/>
      <c r="GA3" s="271"/>
      <c r="GB3" s="271"/>
      <c r="GC3" s="271"/>
      <c r="GD3" s="271"/>
      <c r="GE3" s="271"/>
      <c r="GF3" s="271"/>
      <c r="GG3" s="271"/>
      <c r="GH3" s="271"/>
      <c r="GI3" s="271"/>
      <c r="GJ3" s="271"/>
    </row>
    <row r="4" spans="1:192" s="272" customFormat="1">
      <c r="A4" s="269"/>
      <c r="B4" s="344" t="s">
        <v>609</v>
      </c>
      <c r="C4" s="344"/>
      <c r="D4" s="344"/>
      <c r="E4" s="344"/>
      <c r="F4" s="262" t="s">
        <v>3</v>
      </c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  <c r="CE4" s="271"/>
      <c r="CF4" s="271"/>
      <c r="CG4" s="271"/>
      <c r="CH4" s="271"/>
      <c r="CI4" s="271"/>
      <c r="CJ4" s="271"/>
      <c r="CK4" s="271"/>
      <c r="CL4" s="271"/>
      <c r="CM4" s="271"/>
      <c r="CN4" s="271"/>
      <c r="CO4" s="271"/>
      <c r="CP4" s="271"/>
      <c r="CQ4" s="271"/>
      <c r="CR4" s="271"/>
      <c r="CS4" s="271"/>
      <c r="CT4" s="271"/>
      <c r="CU4" s="271"/>
      <c r="CV4" s="271"/>
      <c r="CW4" s="271"/>
      <c r="CX4" s="271"/>
      <c r="CY4" s="271"/>
      <c r="CZ4" s="271"/>
      <c r="DA4" s="271"/>
      <c r="DB4" s="271"/>
      <c r="DC4" s="271"/>
      <c r="DD4" s="271"/>
      <c r="DE4" s="271"/>
      <c r="DF4" s="271"/>
      <c r="DG4" s="271"/>
      <c r="DH4" s="271"/>
      <c r="DI4" s="271"/>
      <c r="DJ4" s="271"/>
      <c r="DK4" s="271"/>
      <c r="DL4" s="271"/>
      <c r="DM4" s="271"/>
      <c r="DN4" s="271"/>
      <c r="DO4" s="271"/>
      <c r="DP4" s="271"/>
      <c r="DQ4" s="271"/>
      <c r="DR4" s="271"/>
      <c r="DS4" s="271"/>
      <c r="DT4" s="271"/>
      <c r="DU4" s="271"/>
      <c r="DV4" s="271"/>
      <c r="DW4" s="271"/>
      <c r="DX4" s="271"/>
      <c r="DY4" s="271"/>
      <c r="DZ4" s="271"/>
      <c r="EA4" s="271"/>
      <c r="EB4" s="271"/>
      <c r="EC4" s="271"/>
      <c r="ED4" s="271"/>
      <c r="EE4" s="271"/>
      <c r="EF4" s="271"/>
      <c r="EG4" s="271"/>
      <c r="EH4" s="271"/>
      <c r="EI4" s="271"/>
      <c r="EJ4" s="271"/>
      <c r="EK4" s="271"/>
      <c r="EL4" s="271"/>
      <c r="EM4" s="271"/>
      <c r="EN4" s="271"/>
      <c r="EO4" s="271"/>
      <c r="EP4" s="271"/>
      <c r="EQ4" s="271"/>
      <c r="ER4" s="271"/>
      <c r="ES4" s="271"/>
      <c r="ET4" s="271"/>
      <c r="EU4" s="271"/>
      <c r="EV4" s="271"/>
      <c r="EW4" s="271"/>
      <c r="EX4" s="271"/>
      <c r="EY4" s="271"/>
      <c r="EZ4" s="271"/>
      <c r="FA4" s="271"/>
      <c r="FB4" s="271"/>
      <c r="FC4" s="271"/>
      <c r="FD4" s="271"/>
      <c r="FE4" s="271"/>
      <c r="FF4" s="271"/>
      <c r="FG4" s="271"/>
      <c r="FH4" s="271"/>
      <c r="FI4" s="271"/>
      <c r="FJ4" s="271"/>
      <c r="FK4" s="271"/>
      <c r="FL4" s="271"/>
      <c r="FM4" s="271"/>
      <c r="FN4" s="271"/>
      <c r="FO4" s="271"/>
      <c r="FP4" s="271"/>
      <c r="FQ4" s="271"/>
      <c r="FR4" s="271"/>
      <c r="FS4" s="271"/>
      <c r="FT4" s="271"/>
      <c r="FU4" s="271"/>
      <c r="FV4" s="271"/>
      <c r="FW4" s="271"/>
      <c r="FX4" s="271"/>
      <c r="FY4" s="271"/>
      <c r="FZ4" s="271"/>
      <c r="GA4" s="271"/>
      <c r="GB4" s="271"/>
      <c r="GC4" s="271"/>
      <c r="GD4" s="271"/>
      <c r="GE4" s="271"/>
      <c r="GF4" s="271"/>
      <c r="GG4" s="271"/>
      <c r="GH4" s="271"/>
      <c r="GI4" s="271"/>
      <c r="GJ4" s="271"/>
    </row>
    <row r="5" spans="1:192" s="279" customFormat="1">
      <c r="A5" s="274"/>
      <c r="B5" s="275"/>
      <c r="C5" s="275"/>
      <c r="D5" s="276"/>
      <c r="E5" s="277"/>
      <c r="F5" s="278"/>
      <c r="G5" s="275"/>
    </row>
    <row r="6" spans="1:192" s="279" customFormat="1" ht="18.75" customHeight="1">
      <c r="A6" s="274"/>
      <c r="B6" s="154" t="s">
        <v>852</v>
      </c>
      <c r="C6" s="278"/>
      <c r="D6" s="276"/>
      <c r="E6" s="277"/>
      <c r="F6" s="278"/>
      <c r="G6" s="275"/>
    </row>
    <row r="7" spans="1:192" s="279" customFormat="1" ht="12" customHeight="1">
      <c r="A7" s="274"/>
      <c r="B7" s="275"/>
      <c r="C7" s="275"/>
      <c r="D7" s="276"/>
      <c r="E7" s="277"/>
      <c r="F7" s="278"/>
      <c r="G7" s="275"/>
    </row>
    <row r="8" spans="1:192" s="279" customFormat="1" ht="15.95" customHeight="1" thickBot="1">
      <c r="A8" s="280" t="s">
        <v>274</v>
      </c>
      <c r="B8" s="281" t="s">
        <v>568</v>
      </c>
      <c r="C8" s="281" t="s">
        <v>569</v>
      </c>
      <c r="D8" s="280" t="s">
        <v>561</v>
      </c>
      <c r="E8" s="282" t="s">
        <v>565</v>
      </c>
      <c r="F8" s="280" t="s">
        <v>853</v>
      </c>
      <c r="G8" s="280" t="s">
        <v>113</v>
      </c>
      <c r="H8" s="311" t="s">
        <v>854</v>
      </c>
      <c r="I8" s="168" t="s">
        <v>113</v>
      </c>
      <c r="J8" s="311" t="s">
        <v>63</v>
      </c>
      <c r="K8" s="168" t="s">
        <v>113</v>
      </c>
      <c r="L8" s="168" t="s">
        <v>855</v>
      </c>
    </row>
    <row r="9" spans="1:192" s="279" customFormat="1" ht="18.95" customHeight="1" thickTop="1">
      <c r="A9" s="283">
        <v>1</v>
      </c>
      <c r="B9" s="187" t="s">
        <v>584</v>
      </c>
      <c r="C9" s="182" t="s">
        <v>585</v>
      </c>
      <c r="D9" s="185">
        <v>41187</v>
      </c>
      <c r="E9" s="186" t="s">
        <v>581</v>
      </c>
      <c r="F9" s="314">
        <v>24.56</v>
      </c>
      <c r="G9" s="283">
        <v>1</v>
      </c>
      <c r="H9" s="210" t="s">
        <v>732</v>
      </c>
      <c r="I9" s="160">
        <v>1</v>
      </c>
      <c r="J9" s="210" t="s">
        <v>841</v>
      </c>
      <c r="K9" s="160">
        <v>5</v>
      </c>
      <c r="L9" s="313">
        <v>7</v>
      </c>
    </row>
    <row r="10" spans="1:192" s="279" customFormat="1" ht="18.95" customHeight="1">
      <c r="A10" s="285">
        <v>2</v>
      </c>
      <c r="B10" s="189" t="s">
        <v>590</v>
      </c>
      <c r="C10" s="189" t="s">
        <v>591</v>
      </c>
      <c r="D10" s="263" t="s">
        <v>592</v>
      </c>
      <c r="E10" s="264" t="s">
        <v>589</v>
      </c>
      <c r="F10" s="315">
        <v>24.95</v>
      </c>
      <c r="G10" s="285">
        <v>2</v>
      </c>
      <c r="H10" s="179">
        <v>10.74</v>
      </c>
      <c r="I10" s="160">
        <v>2</v>
      </c>
      <c r="J10" s="179" t="s">
        <v>792</v>
      </c>
      <c r="K10" s="160">
        <v>6.5</v>
      </c>
      <c r="L10" s="313">
        <v>10.5</v>
      </c>
    </row>
    <row r="11" spans="1:192" s="279" customFormat="1" ht="18.95" customHeight="1">
      <c r="A11" s="283">
        <v>3</v>
      </c>
      <c r="B11" s="266" t="s">
        <v>594</v>
      </c>
      <c r="C11" s="182" t="s">
        <v>595</v>
      </c>
      <c r="D11" s="211">
        <v>40945</v>
      </c>
      <c r="E11" s="267" t="s">
        <v>593</v>
      </c>
      <c r="F11" s="315">
        <v>25.89</v>
      </c>
      <c r="G11" s="283">
        <v>5</v>
      </c>
      <c r="H11" s="179">
        <v>9.6300000000000008</v>
      </c>
      <c r="I11" s="160">
        <v>4</v>
      </c>
      <c r="J11" s="179" t="s">
        <v>798</v>
      </c>
      <c r="K11" s="160">
        <v>3.5</v>
      </c>
      <c r="L11" s="313">
        <v>12.5</v>
      </c>
    </row>
    <row r="12" spans="1:192" s="279" customFormat="1" ht="18.95" customHeight="1">
      <c r="A12" s="285">
        <v>4</v>
      </c>
      <c r="B12" s="195" t="s">
        <v>600</v>
      </c>
      <c r="C12" s="182" t="s">
        <v>601</v>
      </c>
      <c r="D12" s="206">
        <v>40978</v>
      </c>
      <c r="E12" s="265" t="s">
        <v>602</v>
      </c>
      <c r="F12" s="315">
        <v>27.52</v>
      </c>
      <c r="G12" s="285">
        <v>9</v>
      </c>
      <c r="H12" s="179">
        <v>10</v>
      </c>
      <c r="I12" s="160">
        <v>3</v>
      </c>
      <c r="J12" s="179" t="s">
        <v>800</v>
      </c>
      <c r="K12" s="160">
        <v>1</v>
      </c>
      <c r="L12" s="313">
        <v>13</v>
      </c>
    </row>
    <row r="13" spans="1:192" s="279" customFormat="1" ht="18.95" customHeight="1">
      <c r="A13" s="283">
        <v>5</v>
      </c>
      <c r="B13" s="195" t="s">
        <v>598</v>
      </c>
      <c r="C13" s="182" t="s">
        <v>599</v>
      </c>
      <c r="D13" s="206">
        <v>41114</v>
      </c>
      <c r="E13" s="265" t="s">
        <v>475</v>
      </c>
      <c r="F13" s="315">
        <v>27.5</v>
      </c>
      <c r="G13" s="283">
        <v>8</v>
      </c>
      <c r="H13" s="179">
        <v>8.5</v>
      </c>
      <c r="I13" s="160">
        <v>7</v>
      </c>
      <c r="J13" s="179" t="s">
        <v>842</v>
      </c>
      <c r="K13" s="160">
        <v>2</v>
      </c>
      <c r="L13" s="313">
        <v>17</v>
      </c>
    </row>
    <row r="14" spans="1:192" s="279" customFormat="1" ht="18.95" customHeight="1">
      <c r="A14" s="285">
        <v>6</v>
      </c>
      <c r="B14" s="195" t="s">
        <v>596</v>
      </c>
      <c r="C14" s="182" t="s">
        <v>597</v>
      </c>
      <c r="D14" s="196">
        <v>41202</v>
      </c>
      <c r="E14" s="265" t="s">
        <v>475</v>
      </c>
      <c r="F14" s="315">
        <v>25.97</v>
      </c>
      <c r="G14" s="285">
        <v>6</v>
      </c>
      <c r="H14" s="173">
        <v>9.07</v>
      </c>
      <c r="I14" s="160">
        <v>5</v>
      </c>
      <c r="J14" s="173" t="s">
        <v>792</v>
      </c>
      <c r="K14" s="160">
        <v>6.5</v>
      </c>
      <c r="L14" s="313">
        <v>17.5</v>
      </c>
    </row>
    <row r="15" spans="1:192" s="279" customFormat="1" ht="18.95" customHeight="1">
      <c r="A15" s="283">
        <v>7</v>
      </c>
      <c r="B15" s="187" t="s">
        <v>582</v>
      </c>
      <c r="C15" s="182" t="s">
        <v>583</v>
      </c>
      <c r="D15" s="207">
        <v>41206</v>
      </c>
      <c r="E15" s="186" t="s">
        <v>579</v>
      </c>
      <c r="F15" s="315">
        <v>25.16</v>
      </c>
      <c r="G15" s="283">
        <v>3</v>
      </c>
      <c r="H15" s="172" t="s">
        <v>731</v>
      </c>
      <c r="I15" s="160">
        <v>9</v>
      </c>
      <c r="J15" s="172" t="s">
        <v>825</v>
      </c>
      <c r="K15" s="160">
        <v>11</v>
      </c>
      <c r="L15" s="313">
        <v>23</v>
      </c>
    </row>
    <row r="16" spans="1:192" s="279" customFormat="1" ht="18.95" customHeight="1">
      <c r="A16" s="285">
        <v>8</v>
      </c>
      <c r="B16" s="183" t="s">
        <v>577</v>
      </c>
      <c r="C16" s="182" t="s">
        <v>578</v>
      </c>
      <c r="D16" s="207">
        <v>41108</v>
      </c>
      <c r="E16" s="186" t="s">
        <v>579</v>
      </c>
      <c r="F16" s="315">
        <v>27.92</v>
      </c>
      <c r="G16" s="285">
        <v>10</v>
      </c>
      <c r="H16" s="177" t="s">
        <v>730</v>
      </c>
      <c r="I16" s="160">
        <v>10</v>
      </c>
      <c r="J16" s="177" t="s">
        <v>798</v>
      </c>
      <c r="K16" s="160">
        <v>3.5</v>
      </c>
      <c r="L16" s="313">
        <v>23.5</v>
      </c>
    </row>
    <row r="17" spans="1:12" s="279" customFormat="1" ht="18.95" customHeight="1">
      <c r="A17" s="283">
        <v>9</v>
      </c>
      <c r="B17" s="195" t="s">
        <v>603</v>
      </c>
      <c r="C17" s="182" t="s">
        <v>604</v>
      </c>
      <c r="D17" s="198">
        <v>41178</v>
      </c>
      <c r="E17" s="265" t="s">
        <v>605</v>
      </c>
      <c r="F17" s="315">
        <v>26.71</v>
      </c>
      <c r="G17" s="283">
        <v>7</v>
      </c>
      <c r="H17" s="179">
        <v>8.07</v>
      </c>
      <c r="I17" s="160">
        <v>8</v>
      </c>
      <c r="J17" s="179" t="s">
        <v>790</v>
      </c>
      <c r="K17" s="160">
        <v>9</v>
      </c>
      <c r="L17" s="313">
        <v>24</v>
      </c>
    </row>
    <row r="18" spans="1:12" s="279" customFormat="1" ht="18.95" customHeight="1">
      <c r="A18" s="285">
        <v>10</v>
      </c>
      <c r="B18" s="195" t="s">
        <v>606</v>
      </c>
      <c r="C18" s="182" t="s">
        <v>607</v>
      </c>
      <c r="D18" s="198">
        <v>41080</v>
      </c>
      <c r="E18" s="265" t="s">
        <v>605</v>
      </c>
      <c r="F18" s="315">
        <v>25.49</v>
      </c>
      <c r="G18" s="285">
        <v>4</v>
      </c>
      <c r="H18" s="173">
        <v>5.9</v>
      </c>
      <c r="I18" s="160">
        <v>11</v>
      </c>
      <c r="J18" s="173" t="s">
        <v>785</v>
      </c>
      <c r="K18" s="160">
        <v>10</v>
      </c>
      <c r="L18" s="313">
        <v>25</v>
      </c>
    </row>
    <row r="19" spans="1:12" s="279" customFormat="1" ht="18.95" customHeight="1">
      <c r="A19" s="283">
        <v>11</v>
      </c>
      <c r="B19" s="195" t="s">
        <v>580</v>
      </c>
      <c r="C19" s="182" t="s">
        <v>733</v>
      </c>
      <c r="D19" s="198" t="s">
        <v>843</v>
      </c>
      <c r="E19" s="265" t="s">
        <v>823</v>
      </c>
      <c r="F19" s="315">
        <v>27.96</v>
      </c>
      <c r="G19" s="283">
        <v>11</v>
      </c>
      <c r="H19" s="179">
        <v>9.06</v>
      </c>
      <c r="I19" s="160">
        <v>6</v>
      </c>
      <c r="J19" s="179" t="s">
        <v>846</v>
      </c>
      <c r="K19" s="160">
        <v>8</v>
      </c>
      <c r="L19" s="313">
        <v>25</v>
      </c>
    </row>
    <row r="20" spans="1:12">
      <c r="A20" s="285">
        <v>12</v>
      </c>
      <c r="B20" s="189" t="s">
        <v>586</v>
      </c>
      <c r="C20" s="189" t="s">
        <v>587</v>
      </c>
      <c r="D20" s="268" t="s">
        <v>588</v>
      </c>
      <c r="E20" s="264" t="s">
        <v>589</v>
      </c>
      <c r="F20" s="312">
        <v>28</v>
      </c>
      <c r="G20" s="285">
        <v>12</v>
      </c>
      <c r="H20" s="173">
        <v>5.71</v>
      </c>
      <c r="I20" s="160">
        <v>12</v>
      </c>
      <c r="J20" s="173" t="s">
        <v>793</v>
      </c>
      <c r="K20" s="160">
        <v>12</v>
      </c>
      <c r="L20" s="313">
        <v>36</v>
      </c>
    </row>
  </sheetData>
  <mergeCells count="1">
    <mergeCell ref="B4:E4"/>
  </mergeCells>
  <pageMargins left="1" right="0.25" top="0.57361111111111096" bottom="0.57361111111111096" header="0" footer="0"/>
  <pageSetup paperSize="9" orientation="landscape" r:id="rId1"/>
  <headerFooter alignWithMargins="0">
    <oddHeader>&amp;L&amp;C&amp;R</oddHeader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P20"/>
  <sheetViews>
    <sheetView zoomScaleSheetLayoutView="1" workbookViewId="0">
      <selection activeCell="B6" sqref="B6"/>
    </sheetView>
  </sheetViews>
  <sheetFormatPr defaultColWidth="11.42578125" defaultRowHeight="15.75"/>
  <cols>
    <col min="1" max="1" width="7.28515625" style="274" customWidth="1"/>
    <col min="2" max="2" width="14.140625" style="275" customWidth="1"/>
    <col min="3" max="3" width="13.5703125" style="275" customWidth="1"/>
    <col min="4" max="4" width="13.28515625" style="276" customWidth="1"/>
    <col min="5" max="5" width="21.42578125" style="277" customWidth="1"/>
    <col min="6" max="6" width="9" style="278" customWidth="1"/>
    <col min="7" max="7" width="9" style="289" customWidth="1"/>
    <col min="8" max="16384" width="11.42578125" style="274"/>
  </cols>
  <sheetData>
    <row r="1" spans="1:198" s="272" customFormat="1" ht="18.75" customHeight="1">
      <c r="A1" s="269"/>
      <c r="B1" s="262" t="s">
        <v>610</v>
      </c>
      <c r="C1" s="262"/>
      <c r="D1" s="269"/>
      <c r="E1" s="270"/>
      <c r="F1" s="269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BU1" s="271"/>
      <c r="BV1" s="271"/>
      <c r="BW1" s="271"/>
      <c r="BX1" s="271"/>
      <c r="BY1" s="271"/>
      <c r="BZ1" s="271"/>
      <c r="CA1" s="271"/>
      <c r="CB1" s="271"/>
      <c r="CC1" s="271"/>
      <c r="CD1" s="271"/>
      <c r="CE1" s="271"/>
      <c r="CF1" s="271"/>
      <c r="CG1" s="271"/>
      <c r="CH1" s="271"/>
      <c r="CI1" s="271"/>
      <c r="CJ1" s="271"/>
      <c r="CK1" s="271"/>
      <c r="CL1" s="271"/>
      <c r="CM1" s="271"/>
      <c r="CN1" s="271"/>
      <c r="CO1" s="271"/>
      <c r="CP1" s="271"/>
      <c r="CQ1" s="271"/>
      <c r="CR1" s="271"/>
      <c r="CS1" s="271"/>
      <c r="CT1" s="271"/>
      <c r="CU1" s="271"/>
      <c r="CV1" s="271"/>
      <c r="CW1" s="271"/>
      <c r="CX1" s="271"/>
      <c r="CY1" s="271"/>
      <c r="CZ1" s="271"/>
      <c r="DA1" s="271"/>
      <c r="DB1" s="271"/>
      <c r="DC1" s="271"/>
      <c r="DD1" s="271"/>
      <c r="DE1" s="271"/>
      <c r="DF1" s="271"/>
      <c r="DG1" s="271"/>
      <c r="DH1" s="271"/>
      <c r="DI1" s="271"/>
      <c r="DJ1" s="271"/>
      <c r="DK1" s="271"/>
      <c r="DL1" s="271"/>
      <c r="DM1" s="271"/>
      <c r="DN1" s="271"/>
      <c r="DO1" s="271"/>
      <c r="DP1" s="271"/>
      <c r="DQ1" s="271"/>
      <c r="DR1" s="271"/>
      <c r="DS1" s="271"/>
      <c r="DT1" s="271"/>
      <c r="DU1" s="271"/>
      <c r="DV1" s="271"/>
      <c r="DW1" s="271"/>
      <c r="DX1" s="271"/>
      <c r="DY1" s="271"/>
      <c r="DZ1" s="271"/>
      <c r="EA1" s="271"/>
      <c r="EB1" s="271"/>
      <c r="EC1" s="271"/>
      <c r="ED1" s="271"/>
      <c r="EE1" s="271"/>
      <c r="EF1" s="271"/>
      <c r="EG1" s="271"/>
      <c r="EH1" s="271"/>
      <c r="EI1" s="271"/>
      <c r="EJ1" s="271"/>
      <c r="EK1" s="271"/>
      <c r="EL1" s="271"/>
      <c r="EM1" s="271"/>
      <c r="EN1" s="271"/>
      <c r="EO1" s="271"/>
      <c r="EP1" s="271"/>
      <c r="EQ1" s="271"/>
      <c r="ER1" s="271"/>
      <c r="ES1" s="271"/>
      <c r="ET1" s="271"/>
      <c r="EU1" s="271"/>
      <c r="EV1" s="271"/>
      <c r="EW1" s="271"/>
      <c r="EX1" s="271"/>
      <c r="EY1" s="271"/>
      <c r="EZ1" s="271"/>
      <c r="FA1" s="271"/>
      <c r="FB1" s="271"/>
      <c r="FC1" s="271"/>
      <c r="FD1" s="271"/>
      <c r="FE1" s="271"/>
      <c r="FF1" s="271"/>
      <c r="FG1" s="271"/>
      <c r="FH1" s="271"/>
      <c r="FI1" s="271"/>
      <c r="FJ1" s="271"/>
      <c r="FK1" s="271"/>
      <c r="FL1" s="271"/>
      <c r="FM1" s="271"/>
      <c r="FN1" s="271"/>
      <c r="FO1" s="271"/>
      <c r="FP1" s="271"/>
      <c r="FQ1" s="271"/>
      <c r="FR1" s="271"/>
      <c r="FS1" s="271"/>
      <c r="FT1" s="271"/>
      <c r="FU1" s="271"/>
      <c r="FV1" s="271"/>
      <c r="FW1" s="271"/>
      <c r="FX1" s="271"/>
      <c r="FY1" s="271"/>
      <c r="FZ1" s="271"/>
      <c r="GA1" s="271"/>
      <c r="GB1" s="271"/>
      <c r="GC1" s="271"/>
      <c r="GD1" s="271"/>
      <c r="GE1" s="271"/>
      <c r="GF1" s="271"/>
      <c r="GG1" s="271"/>
      <c r="GH1" s="271"/>
      <c r="GI1" s="271"/>
      <c r="GJ1" s="271"/>
      <c r="GK1" s="271"/>
      <c r="GL1" s="271"/>
      <c r="GM1" s="271"/>
      <c r="GN1" s="271"/>
      <c r="GO1" s="271"/>
      <c r="GP1" s="271"/>
    </row>
    <row r="2" spans="1:198" s="272" customFormat="1" ht="18.75" customHeight="1">
      <c r="A2" s="269"/>
      <c r="B2" s="262"/>
      <c r="C2" s="262"/>
      <c r="D2" s="269"/>
      <c r="E2" s="273"/>
      <c r="F2" s="269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1"/>
      <c r="CP2" s="271"/>
      <c r="CQ2" s="271"/>
      <c r="CR2" s="271"/>
      <c r="CS2" s="271"/>
      <c r="CT2" s="271"/>
      <c r="CU2" s="271"/>
      <c r="CV2" s="271"/>
      <c r="CW2" s="271"/>
      <c r="CX2" s="271"/>
      <c r="CY2" s="271"/>
      <c r="CZ2" s="271"/>
      <c r="DA2" s="271"/>
      <c r="DB2" s="271"/>
      <c r="DC2" s="271"/>
      <c r="DD2" s="271"/>
      <c r="DE2" s="271"/>
      <c r="DF2" s="271"/>
      <c r="DG2" s="271"/>
      <c r="DH2" s="271"/>
      <c r="DI2" s="271"/>
      <c r="DJ2" s="271"/>
      <c r="DK2" s="271"/>
      <c r="DL2" s="271"/>
      <c r="DM2" s="271"/>
      <c r="DN2" s="271"/>
      <c r="DO2" s="271"/>
      <c r="DP2" s="271"/>
      <c r="DQ2" s="271"/>
      <c r="DR2" s="271"/>
      <c r="DS2" s="271"/>
      <c r="DT2" s="271"/>
      <c r="DU2" s="271"/>
      <c r="DV2" s="271"/>
      <c r="DW2" s="271"/>
      <c r="DX2" s="271"/>
      <c r="DY2" s="271"/>
      <c r="DZ2" s="271"/>
      <c r="EA2" s="271"/>
      <c r="EB2" s="271"/>
      <c r="EC2" s="271"/>
      <c r="ED2" s="271"/>
      <c r="EE2" s="271"/>
      <c r="EF2" s="271"/>
      <c r="EG2" s="271"/>
      <c r="EH2" s="271"/>
      <c r="EI2" s="271"/>
      <c r="EJ2" s="271"/>
      <c r="EK2" s="271"/>
      <c r="EL2" s="271"/>
      <c r="EM2" s="271"/>
      <c r="EN2" s="271"/>
      <c r="EO2" s="271"/>
      <c r="EP2" s="271"/>
      <c r="EQ2" s="271"/>
      <c r="ER2" s="271"/>
      <c r="ES2" s="271"/>
      <c r="ET2" s="271"/>
      <c r="EU2" s="271"/>
      <c r="EV2" s="271"/>
      <c r="EW2" s="271"/>
      <c r="EX2" s="271"/>
      <c r="EY2" s="271"/>
      <c r="EZ2" s="271"/>
      <c r="FA2" s="271"/>
      <c r="FB2" s="271"/>
      <c r="FC2" s="271"/>
      <c r="FD2" s="271"/>
      <c r="FE2" s="271"/>
      <c r="FF2" s="271"/>
      <c r="FG2" s="271"/>
      <c r="FH2" s="271"/>
      <c r="FI2" s="271"/>
      <c r="FJ2" s="271"/>
      <c r="FK2" s="271"/>
      <c r="FL2" s="271"/>
      <c r="FM2" s="271"/>
      <c r="FN2" s="271"/>
      <c r="FO2" s="271"/>
      <c r="FP2" s="271"/>
      <c r="FQ2" s="271"/>
      <c r="FR2" s="271"/>
      <c r="FS2" s="271"/>
      <c r="FT2" s="271"/>
      <c r="FU2" s="271"/>
      <c r="FV2" s="271"/>
      <c r="FW2" s="271"/>
      <c r="FX2" s="271"/>
      <c r="FY2" s="271"/>
      <c r="FZ2" s="271"/>
      <c r="GA2" s="271"/>
      <c r="GB2" s="271"/>
      <c r="GC2" s="271"/>
      <c r="GD2" s="271"/>
      <c r="GE2" s="271"/>
      <c r="GF2" s="271"/>
      <c r="GG2" s="271"/>
      <c r="GH2" s="271"/>
      <c r="GI2" s="271"/>
      <c r="GJ2" s="271"/>
      <c r="GK2" s="271"/>
      <c r="GL2" s="271"/>
      <c r="GM2" s="271"/>
      <c r="GN2" s="271"/>
      <c r="GO2" s="271"/>
      <c r="GP2" s="271"/>
    </row>
    <row r="3" spans="1:198" s="272" customFormat="1" ht="18.75" customHeight="1">
      <c r="A3" s="269"/>
      <c r="B3" s="262"/>
      <c r="C3" s="262"/>
      <c r="D3" s="269"/>
      <c r="E3" s="270"/>
      <c r="F3" s="269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1"/>
      <c r="BW3" s="271"/>
      <c r="BX3" s="271"/>
      <c r="BY3" s="271"/>
      <c r="BZ3" s="271"/>
      <c r="CA3" s="271"/>
      <c r="CB3" s="271"/>
      <c r="CC3" s="271"/>
      <c r="CD3" s="271"/>
      <c r="CE3" s="271"/>
      <c r="CF3" s="271"/>
      <c r="CG3" s="271"/>
      <c r="CH3" s="271"/>
      <c r="CI3" s="271"/>
      <c r="CJ3" s="271"/>
      <c r="CK3" s="271"/>
      <c r="CL3" s="271"/>
      <c r="CM3" s="271"/>
      <c r="CN3" s="271"/>
      <c r="CO3" s="271"/>
      <c r="CP3" s="271"/>
      <c r="CQ3" s="271"/>
      <c r="CR3" s="271"/>
      <c r="CS3" s="271"/>
      <c r="CT3" s="271"/>
      <c r="CU3" s="271"/>
      <c r="CV3" s="271"/>
      <c r="CW3" s="271"/>
      <c r="CX3" s="271"/>
      <c r="CY3" s="271"/>
      <c r="CZ3" s="271"/>
      <c r="DA3" s="271"/>
      <c r="DB3" s="271"/>
      <c r="DC3" s="271"/>
      <c r="DD3" s="271"/>
      <c r="DE3" s="271"/>
      <c r="DF3" s="271"/>
      <c r="DG3" s="271"/>
      <c r="DH3" s="271"/>
      <c r="DI3" s="271"/>
      <c r="DJ3" s="271"/>
      <c r="DK3" s="271"/>
      <c r="DL3" s="271"/>
      <c r="DM3" s="271"/>
      <c r="DN3" s="271"/>
      <c r="DO3" s="271"/>
      <c r="DP3" s="271"/>
      <c r="DQ3" s="271"/>
      <c r="DR3" s="271"/>
      <c r="DS3" s="271"/>
      <c r="DT3" s="271"/>
      <c r="DU3" s="271"/>
      <c r="DV3" s="271"/>
      <c r="DW3" s="271"/>
      <c r="DX3" s="271"/>
      <c r="DY3" s="271"/>
      <c r="DZ3" s="271"/>
      <c r="EA3" s="271"/>
      <c r="EB3" s="271"/>
      <c r="EC3" s="271"/>
      <c r="ED3" s="271"/>
      <c r="EE3" s="271"/>
      <c r="EF3" s="271"/>
      <c r="EG3" s="271"/>
      <c r="EH3" s="271"/>
      <c r="EI3" s="271"/>
      <c r="EJ3" s="271"/>
      <c r="EK3" s="271"/>
      <c r="EL3" s="271"/>
      <c r="EM3" s="271"/>
      <c r="EN3" s="271"/>
      <c r="EO3" s="271"/>
      <c r="EP3" s="271"/>
      <c r="EQ3" s="271"/>
      <c r="ER3" s="271"/>
      <c r="ES3" s="271"/>
      <c r="ET3" s="271"/>
      <c r="EU3" s="271"/>
      <c r="EV3" s="271"/>
      <c r="EW3" s="271"/>
      <c r="EX3" s="271"/>
      <c r="EY3" s="271"/>
      <c r="EZ3" s="271"/>
      <c r="FA3" s="271"/>
      <c r="FB3" s="271"/>
      <c r="FC3" s="271"/>
      <c r="FD3" s="271"/>
      <c r="FE3" s="271"/>
      <c r="FF3" s="271"/>
      <c r="FG3" s="271"/>
      <c r="FH3" s="271"/>
      <c r="FI3" s="271"/>
      <c r="FJ3" s="271"/>
      <c r="FK3" s="271"/>
      <c r="FL3" s="271"/>
      <c r="FM3" s="271"/>
      <c r="FN3" s="271"/>
      <c r="FO3" s="271"/>
      <c r="FP3" s="271"/>
      <c r="FQ3" s="271"/>
      <c r="FR3" s="271"/>
      <c r="FS3" s="271"/>
      <c r="FT3" s="271"/>
      <c r="FU3" s="271"/>
      <c r="FV3" s="271"/>
      <c r="FW3" s="271"/>
      <c r="FX3" s="271"/>
      <c r="FY3" s="271"/>
      <c r="FZ3" s="271"/>
      <c r="GA3" s="271"/>
      <c r="GB3" s="271"/>
      <c r="GC3" s="271"/>
      <c r="GD3" s="271"/>
      <c r="GE3" s="271"/>
      <c r="GF3" s="271"/>
      <c r="GG3" s="271"/>
      <c r="GH3" s="271"/>
      <c r="GI3" s="271"/>
      <c r="GJ3" s="271"/>
      <c r="GK3" s="271"/>
      <c r="GL3" s="271"/>
      <c r="GM3" s="271"/>
      <c r="GN3" s="271"/>
      <c r="GO3" s="271"/>
      <c r="GP3" s="271"/>
    </row>
    <row r="4" spans="1:198" s="272" customFormat="1">
      <c r="A4" s="269"/>
      <c r="B4" s="344" t="s">
        <v>609</v>
      </c>
      <c r="C4" s="344"/>
      <c r="D4" s="344"/>
      <c r="E4" s="344"/>
      <c r="F4" s="262" t="s">
        <v>3</v>
      </c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  <c r="CE4" s="271"/>
      <c r="CF4" s="271"/>
      <c r="CG4" s="271"/>
      <c r="CH4" s="271"/>
      <c r="CI4" s="271"/>
      <c r="CJ4" s="271"/>
      <c r="CK4" s="271"/>
      <c r="CL4" s="271"/>
      <c r="CM4" s="271"/>
      <c r="CN4" s="271"/>
      <c r="CO4" s="271"/>
      <c r="CP4" s="271"/>
      <c r="CQ4" s="271"/>
      <c r="CR4" s="271"/>
      <c r="CS4" s="271"/>
      <c r="CT4" s="271"/>
      <c r="CU4" s="271"/>
      <c r="CV4" s="271"/>
      <c r="CW4" s="271"/>
      <c r="CX4" s="271"/>
      <c r="CY4" s="271"/>
      <c r="CZ4" s="271"/>
      <c r="DA4" s="271"/>
      <c r="DB4" s="271"/>
      <c r="DC4" s="271"/>
      <c r="DD4" s="271"/>
      <c r="DE4" s="271"/>
      <c r="DF4" s="271"/>
      <c r="DG4" s="271"/>
      <c r="DH4" s="271"/>
      <c r="DI4" s="271"/>
      <c r="DJ4" s="271"/>
      <c r="DK4" s="271"/>
      <c r="DL4" s="271"/>
      <c r="DM4" s="271"/>
      <c r="DN4" s="271"/>
      <c r="DO4" s="271"/>
      <c r="DP4" s="271"/>
      <c r="DQ4" s="271"/>
      <c r="DR4" s="271"/>
      <c r="DS4" s="271"/>
      <c r="DT4" s="271"/>
      <c r="DU4" s="271"/>
      <c r="DV4" s="271"/>
      <c r="DW4" s="271"/>
      <c r="DX4" s="271"/>
      <c r="DY4" s="271"/>
      <c r="DZ4" s="271"/>
      <c r="EA4" s="271"/>
      <c r="EB4" s="271"/>
      <c r="EC4" s="271"/>
      <c r="ED4" s="271"/>
      <c r="EE4" s="271"/>
      <c r="EF4" s="271"/>
      <c r="EG4" s="271"/>
      <c r="EH4" s="271"/>
      <c r="EI4" s="271"/>
      <c r="EJ4" s="271"/>
      <c r="EK4" s="271"/>
      <c r="EL4" s="271"/>
      <c r="EM4" s="271"/>
      <c r="EN4" s="271"/>
      <c r="EO4" s="271"/>
      <c r="EP4" s="271"/>
      <c r="EQ4" s="271"/>
      <c r="ER4" s="271"/>
      <c r="ES4" s="271"/>
      <c r="ET4" s="271"/>
      <c r="EU4" s="271"/>
      <c r="EV4" s="271"/>
      <c r="EW4" s="271"/>
      <c r="EX4" s="271"/>
      <c r="EY4" s="271"/>
      <c r="EZ4" s="271"/>
      <c r="FA4" s="271"/>
      <c r="FB4" s="271"/>
      <c r="FC4" s="271"/>
      <c r="FD4" s="271"/>
      <c r="FE4" s="271"/>
      <c r="FF4" s="271"/>
      <c r="FG4" s="271"/>
      <c r="FH4" s="271"/>
      <c r="FI4" s="271"/>
      <c r="FJ4" s="271"/>
      <c r="FK4" s="271"/>
      <c r="FL4" s="271"/>
      <c r="FM4" s="271"/>
      <c r="FN4" s="271"/>
      <c r="FO4" s="271"/>
      <c r="FP4" s="271"/>
      <c r="FQ4" s="271"/>
      <c r="FR4" s="271"/>
      <c r="FS4" s="271"/>
      <c r="FT4" s="271"/>
      <c r="FU4" s="271"/>
      <c r="FV4" s="271"/>
      <c r="FW4" s="271"/>
      <c r="FX4" s="271"/>
      <c r="FY4" s="271"/>
      <c r="FZ4" s="271"/>
      <c r="GA4" s="271"/>
      <c r="GB4" s="271"/>
      <c r="GC4" s="271"/>
      <c r="GD4" s="271"/>
      <c r="GE4" s="271"/>
      <c r="GF4" s="271"/>
      <c r="GG4" s="271"/>
      <c r="GH4" s="271"/>
      <c r="GI4" s="271"/>
      <c r="GJ4" s="271"/>
      <c r="GK4" s="271"/>
      <c r="GL4" s="271"/>
      <c r="GM4" s="271"/>
      <c r="GN4" s="271"/>
      <c r="GO4" s="271"/>
      <c r="GP4" s="271"/>
    </row>
    <row r="5" spans="1:198" s="279" customFormat="1">
      <c r="A5" s="274"/>
      <c r="B5" s="275"/>
      <c r="C5" s="275"/>
      <c r="D5" s="276"/>
      <c r="E5" s="277"/>
      <c r="F5" s="278"/>
      <c r="G5" s="275"/>
    </row>
    <row r="6" spans="1:198" s="279" customFormat="1" ht="18.75" customHeight="1">
      <c r="A6" s="274"/>
      <c r="B6" s="154" t="s">
        <v>608</v>
      </c>
      <c r="C6" s="278"/>
      <c r="D6" s="276"/>
      <c r="E6" s="277"/>
      <c r="F6" s="278"/>
      <c r="G6" s="275"/>
    </row>
    <row r="7" spans="1:198" s="279" customFormat="1" ht="12" customHeight="1">
      <c r="A7" s="274"/>
      <c r="B7" s="275"/>
      <c r="C7" s="275"/>
      <c r="D7" s="276"/>
      <c r="E7" s="277"/>
      <c r="F7" s="278"/>
      <c r="G7" s="275"/>
    </row>
    <row r="8" spans="1:198" s="279" customFormat="1" ht="15.95" customHeight="1" thickBot="1">
      <c r="A8" s="280" t="s">
        <v>274</v>
      </c>
      <c r="B8" s="281" t="s">
        <v>568</v>
      </c>
      <c r="C8" s="281" t="s">
        <v>569</v>
      </c>
      <c r="D8" s="280" t="s">
        <v>561</v>
      </c>
      <c r="E8" s="282" t="s">
        <v>565</v>
      </c>
      <c r="F8" s="280" t="s">
        <v>281</v>
      </c>
      <c r="G8" s="280" t="s">
        <v>113</v>
      </c>
    </row>
    <row r="9" spans="1:198" s="279" customFormat="1" ht="18.95" customHeight="1" thickTop="1">
      <c r="A9" s="283">
        <v>1</v>
      </c>
      <c r="B9" s="187" t="s">
        <v>584</v>
      </c>
      <c r="C9" s="182" t="s">
        <v>585</v>
      </c>
      <c r="D9" s="185">
        <v>41187</v>
      </c>
      <c r="E9" s="186" t="s">
        <v>581</v>
      </c>
      <c r="F9" s="284">
        <v>24.56</v>
      </c>
      <c r="G9" s="283">
        <v>1</v>
      </c>
    </row>
    <row r="10" spans="1:198" s="279" customFormat="1" ht="18.95" customHeight="1">
      <c r="A10" s="285">
        <v>2</v>
      </c>
      <c r="B10" s="189" t="s">
        <v>590</v>
      </c>
      <c r="C10" s="189" t="s">
        <v>591</v>
      </c>
      <c r="D10" s="263" t="s">
        <v>592</v>
      </c>
      <c r="E10" s="264" t="s">
        <v>589</v>
      </c>
      <c r="F10" s="286">
        <v>24.95</v>
      </c>
      <c r="G10" s="285">
        <v>2</v>
      </c>
    </row>
    <row r="11" spans="1:198" s="279" customFormat="1" ht="18.95" customHeight="1">
      <c r="A11" s="283">
        <v>3</v>
      </c>
      <c r="B11" s="187" t="s">
        <v>582</v>
      </c>
      <c r="C11" s="182" t="s">
        <v>583</v>
      </c>
      <c r="D11" s="185">
        <v>41206</v>
      </c>
      <c r="E11" s="186" t="s">
        <v>579</v>
      </c>
      <c r="F11" s="287">
        <v>25.16</v>
      </c>
      <c r="G11" s="283">
        <v>3</v>
      </c>
    </row>
    <row r="12" spans="1:198" s="279" customFormat="1" ht="18.95" customHeight="1">
      <c r="A12" s="285">
        <v>4</v>
      </c>
      <c r="B12" s="195" t="s">
        <v>606</v>
      </c>
      <c r="C12" s="182" t="s">
        <v>607</v>
      </c>
      <c r="D12" s="208">
        <v>41080</v>
      </c>
      <c r="E12" s="265" t="s">
        <v>605</v>
      </c>
      <c r="F12" s="286">
        <v>25.49</v>
      </c>
      <c r="G12" s="285">
        <v>4</v>
      </c>
    </row>
    <row r="13" spans="1:198" s="279" customFormat="1" ht="18.95" customHeight="1">
      <c r="A13" s="283">
        <v>5</v>
      </c>
      <c r="B13" s="266" t="s">
        <v>594</v>
      </c>
      <c r="C13" s="182" t="s">
        <v>595</v>
      </c>
      <c r="D13" s="211">
        <v>40945</v>
      </c>
      <c r="E13" s="267" t="s">
        <v>593</v>
      </c>
      <c r="F13" s="286">
        <v>25.89</v>
      </c>
      <c r="G13" s="283">
        <v>5</v>
      </c>
    </row>
    <row r="14" spans="1:198" s="279" customFormat="1" ht="18.95" customHeight="1">
      <c r="A14" s="285">
        <v>6</v>
      </c>
      <c r="B14" s="195" t="s">
        <v>596</v>
      </c>
      <c r="C14" s="182" t="s">
        <v>597</v>
      </c>
      <c r="D14" s="196">
        <v>41202</v>
      </c>
      <c r="E14" s="265" t="s">
        <v>475</v>
      </c>
      <c r="F14" s="286">
        <v>25.97</v>
      </c>
      <c r="G14" s="285">
        <v>6</v>
      </c>
    </row>
    <row r="15" spans="1:198" s="279" customFormat="1" ht="18.95" customHeight="1">
      <c r="A15" s="283">
        <v>7</v>
      </c>
      <c r="B15" s="195" t="s">
        <v>603</v>
      </c>
      <c r="C15" s="182" t="s">
        <v>604</v>
      </c>
      <c r="D15" s="198">
        <v>41178</v>
      </c>
      <c r="E15" s="265" t="s">
        <v>605</v>
      </c>
      <c r="F15" s="286">
        <v>26.71</v>
      </c>
      <c r="G15" s="283">
        <v>7</v>
      </c>
    </row>
    <row r="16" spans="1:198" s="279" customFormat="1" ht="18.95" customHeight="1">
      <c r="A16" s="285">
        <v>8</v>
      </c>
      <c r="B16" s="195" t="s">
        <v>598</v>
      </c>
      <c r="C16" s="182" t="s">
        <v>599</v>
      </c>
      <c r="D16" s="196">
        <v>41114</v>
      </c>
      <c r="E16" s="265" t="s">
        <v>475</v>
      </c>
      <c r="F16" s="286">
        <v>27.5</v>
      </c>
      <c r="G16" s="285">
        <v>8</v>
      </c>
    </row>
    <row r="17" spans="1:7" s="279" customFormat="1" ht="18.95" customHeight="1">
      <c r="A17" s="283">
        <v>9</v>
      </c>
      <c r="B17" s="195" t="s">
        <v>600</v>
      </c>
      <c r="C17" s="182" t="s">
        <v>601</v>
      </c>
      <c r="D17" s="196">
        <v>40978</v>
      </c>
      <c r="E17" s="265" t="s">
        <v>602</v>
      </c>
      <c r="F17" s="286">
        <v>27.52</v>
      </c>
      <c r="G17" s="283">
        <v>9</v>
      </c>
    </row>
    <row r="18" spans="1:7" s="279" customFormat="1" ht="18.95" customHeight="1">
      <c r="A18" s="285">
        <v>10</v>
      </c>
      <c r="B18" s="183" t="s">
        <v>577</v>
      </c>
      <c r="C18" s="182" t="s">
        <v>578</v>
      </c>
      <c r="D18" s="207">
        <v>41108</v>
      </c>
      <c r="E18" s="186" t="s">
        <v>579</v>
      </c>
      <c r="F18" s="286">
        <v>27.92</v>
      </c>
      <c r="G18" s="285">
        <v>10</v>
      </c>
    </row>
    <row r="19" spans="1:7" s="279" customFormat="1" ht="18.95" customHeight="1">
      <c r="A19" s="283">
        <v>11</v>
      </c>
      <c r="B19" s="195" t="s">
        <v>580</v>
      </c>
      <c r="C19" s="182" t="s">
        <v>733</v>
      </c>
      <c r="D19" s="198" t="s">
        <v>843</v>
      </c>
      <c r="E19" s="265" t="s">
        <v>823</v>
      </c>
      <c r="F19" s="286">
        <v>27.96</v>
      </c>
      <c r="G19" s="283">
        <v>11</v>
      </c>
    </row>
    <row r="20" spans="1:7">
      <c r="A20" s="285">
        <v>12</v>
      </c>
      <c r="B20" s="189" t="s">
        <v>586</v>
      </c>
      <c r="C20" s="189" t="s">
        <v>587</v>
      </c>
      <c r="D20" s="268" t="s">
        <v>588</v>
      </c>
      <c r="E20" s="264" t="s">
        <v>589</v>
      </c>
      <c r="F20" s="288">
        <v>28</v>
      </c>
      <c r="G20" s="285">
        <v>12</v>
      </c>
    </row>
  </sheetData>
  <mergeCells count="1">
    <mergeCell ref="B4:E4"/>
  </mergeCells>
  <pageMargins left="1" right="0.25" top="0.57361111111111096" bottom="0.57361111111111096" header="0" footer="0"/>
  <pageSetup paperSize="9" orientation="portrait" r:id="rId1"/>
  <headerFooter alignWithMargins="0">
    <oddHeader>&amp;L&amp;C&amp;R</oddHeader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H22"/>
  <sheetViews>
    <sheetView topLeftCell="A7" zoomScaleSheetLayoutView="1" workbookViewId="0">
      <selection activeCell="B8" sqref="B8"/>
    </sheetView>
  </sheetViews>
  <sheetFormatPr defaultColWidth="11.42578125" defaultRowHeight="15"/>
  <cols>
    <col min="1" max="1" width="6.42578125" style="148" customWidth="1"/>
    <col min="2" max="3" width="16" style="148" customWidth="1"/>
    <col min="4" max="4" width="13.140625" style="150" customWidth="1"/>
    <col min="5" max="5" width="19.28515625" style="150" customWidth="1"/>
    <col min="6" max="6" width="7.7109375" style="150" hidden="1" customWidth="1"/>
    <col min="7" max="7" width="8.140625" style="150" hidden="1" customWidth="1"/>
    <col min="8" max="8" width="8.28515625" style="150" hidden="1" customWidth="1"/>
    <col min="9" max="9" width="9.85546875" style="150" customWidth="1"/>
    <col min="10" max="10" width="10.28515625" style="148" customWidth="1"/>
    <col min="11" max="216" width="11.42578125" style="150" customWidth="1"/>
    <col min="217" max="16384" width="11.42578125" style="152"/>
  </cols>
  <sheetData>
    <row r="1" spans="1:216" ht="18.75" customHeight="1">
      <c r="D1" s="149"/>
      <c r="E1" s="148"/>
      <c r="F1" s="149"/>
      <c r="G1" s="148"/>
      <c r="H1" s="148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</row>
    <row r="2" spans="1:216" s="157" customFormat="1" ht="18.75" customHeight="1">
      <c r="A2" s="153"/>
      <c r="B2" s="154" t="s">
        <v>610</v>
      </c>
      <c r="C2" s="154"/>
      <c r="D2" s="153"/>
      <c r="E2" s="155"/>
      <c r="F2" s="153"/>
      <c r="G2" s="155"/>
      <c r="H2" s="153"/>
      <c r="I2" s="156"/>
      <c r="J2" s="153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6"/>
      <c r="FP2" s="156"/>
      <c r="FQ2" s="156"/>
      <c r="FR2" s="156"/>
      <c r="FS2" s="156"/>
      <c r="FT2" s="156"/>
      <c r="FU2" s="156"/>
      <c r="FV2" s="156"/>
      <c r="FW2" s="156"/>
      <c r="FX2" s="156"/>
      <c r="FY2" s="156"/>
      <c r="FZ2" s="156"/>
      <c r="GA2" s="156"/>
      <c r="GB2" s="156"/>
      <c r="GC2" s="156"/>
      <c r="GD2" s="156"/>
      <c r="GE2" s="156"/>
      <c r="GF2" s="156"/>
      <c r="GG2" s="156"/>
      <c r="GH2" s="156"/>
      <c r="GI2" s="156"/>
      <c r="GJ2" s="156"/>
      <c r="GK2" s="156"/>
      <c r="GL2" s="156"/>
      <c r="GM2" s="156"/>
      <c r="GN2" s="156"/>
    </row>
    <row r="3" spans="1:216" s="157" customFormat="1" ht="18.75" customHeight="1">
      <c r="A3" s="153"/>
      <c r="B3" s="154"/>
      <c r="C3" s="154"/>
      <c r="D3" s="153"/>
      <c r="F3" s="153"/>
      <c r="G3" s="155"/>
      <c r="H3" s="153"/>
      <c r="I3" s="156"/>
      <c r="J3" s="153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156"/>
      <c r="FE3" s="156"/>
      <c r="FF3" s="156"/>
      <c r="FG3" s="156"/>
      <c r="FH3" s="156"/>
      <c r="FI3" s="156"/>
      <c r="FJ3" s="156"/>
      <c r="FK3" s="156"/>
      <c r="FL3" s="156"/>
      <c r="FM3" s="156"/>
      <c r="FN3" s="156"/>
      <c r="FO3" s="156"/>
      <c r="FP3" s="156"/>
      <c r="FQ3" s="156"/>
      <c r="FR3" s="156"/>
      <c r="FS3" s="156"/>
      <c r="FT3" s="156"/>
      <c r="FU3" s="156"/>
      <c r="FV3" s="156"/>
      <c r="FW3" s="156"/>
      <c r="FX3" s="156"/>
      <c r="FY3" s="156"/>
      <c r="FZ3" s="156"/>
      <c r="GA3" s="156"/>
      <c r="GB3" s="156"/>
      <c r="GC3" s="156"/>
      <c r="GD3" s="156"/>
      <c r="GE3" s="156"/>
      <c r="GF3" s="156"/>
      <c r="GG3" s="156"/>
      <c r="GH3" s="156"/>
      <c r="GI3" s="156"/>
      <c r="GJ3" s="156"/>
      <c r="GK3" s="156"/>
      <c r="GL3" s="156"/>
      <c r="GM3" s="156"/>
      <c r="GN3" s="156"/>
    </row>
    <row r="4" spans="1:216" s="157" customFormat="1" ht="18.75" customHeight="1">
      <c r="A4" s="153"/>
      <c r="B4" s="154"/>
      <c r="C4" s="154"/>
      <c r="D4" s="153"/>
      <c r="E4" s="154"/>
      <c r="F4" s="153"/>
      <c r="G4" s="155"/>
      <c r="H4" s="153"/>
      <c r="I4" s="156"/>
      <c r="J4" s="153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</row>
    <row r="5" spans="1:216" s="157" customFormat="1" ht="15.75">
      <c r="A5" s="153"/>
      <c r="B5" s="349" t="s">
        <v>609</v>
      </c>
      <c r="C5" s="349"/>
      <c r="D5" s="349"/>
      <c r="E5" s="349"/>
      <c r="F5" s="158" t="s">
        <v>3</v>
      </c>
      <c r="G5" s="156"/>
      <c r="H5" s="153"/>
      <c r="I5" s="156"/>
      <c r="J5" s="153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  <c r="EF5" s="156"/>
      <c r="EG5" s="156"/>
      <c r="EH5" s="156"/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6"/>
      <c r="EW5" s="156"/>
      <c r="EX5" s="156"/>
      <c r="EY5" s="156"/>
      <c r="EZ5" s="156"/>
      <c r="FA5" s="156"/>
      <c r="FB5" s="156"/>
      <c r="FC5" s="156"/>
      <c r="FD5" s="156"/>
      <c r="FE5" s="156"/>
      <c r="FF5" s="156"/>
      <c r="FG5" s="156"/>
      <c r="FH5" s="156"/>
      <c r="FI5" s="156"/>
      <c r="FJ5" s="156"/>
      <c r="FK5" s="156"/>
      <c r="FL5" s="156"/>
      <c r="FM5" s="156"/>
      <c r="FN5" s="156"/>
      <c r="FO5" s="156"/>
      <c r="FP5" s="156"/>
      <c r="FQ5" s="156"/>
      <c r="FR5" s="156"/>
      <c r="FS5" s="156"/>
      <c r="FT5" s="156"/>
      <c r="FU5" s="156"/>
      <c r="FV5" s="156"/>
      <c r="FW5" s="156"/>
      <c r="FX5" s="156"/>
      <c r="FY5" s="156"/>
      <c r="FZ5" s="156"/>
      <c r="GA5" s="156"/>
      <c r="GB5" s="156"/>
      <c r="GC5" s="156"/>
      <c r="GD5" s="156"/>
      <c r="GE5" s="156"/>
      <c r="GF5" s="156"/>
      <c r="GG5" s="156"/>
      <c r="GH5" s="156"/>
      <c r="GI5" s="156"/>
      <c r="GJ5" s="156"/>
      <c r="GK5" s="156"/>
      <c r="GL5" s="156"/>
      <c r="GM5" s="156"/>
      <c r="GN5" s="156"/>
    </row>
    <row r="6" spans="1:216" ht="15.75">
      <c r="B6" s="348"/>
      <c r="C6" s="348"/>
      <c r="D6" s="348"/>
      <c r="E6" s="151"/>
      <c r="G6" s="148"/>
      <c r="H6" s="148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</row>
    <row r="8" spans="1:216" s="157" customFormat="1" ht="18.75" customHeight="1">
      <c r="A8" s="153"/>
      <c r="B8" s="154" t="s">
        <v>722</v>
      </c>
      <c r="C8" s="154"/>
      <c r="D8" s="161"/>
      <c r="E8" s="156"/>
      <c r="F8" s="162"/>
      <c r="G8" s="162"/>
      <c r="H8" s="162"/>
      <c r="I8" s="162"/>
      <c r="J8" s="153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  <c r="CX8" s="156"/>
      <c r="CY8" s="156"/>
      <c r="CZ8" s="156"/>
      <c r="DA8" s="156"/>
      <c r="DB8" s="156"/>
      <c r="DC8" s="156"/>
      <c r="DD8" s="156"/>
      <c r="DE8" s="156"/>
      <c r="DF8" s="156"/>
      <c r="DG8" s="156"/>
      <c r="DH8" s="156"/>
      <c r="DI8" s="156"/>
      <c r="DJ8" s="156"/>
      <c r="DK8" s="156"/>
      <c r="DL8" s="156"/>
      <c r="DM8" s="156"/>
      <c r="DN8" s="156"/>
      <c r="DO8" s="156"/>
      <c r="DP8" s="156"/>
      <c r="DQ8" s="156"/>
      <c r="DR8" s="156"/>
      <c r="DS8" s="156"/>
      <c r="DT8" s="156"/>
      <c r="DU8" s="156"/>
      <c r="DV8" s="156"/>
      <c r="DW8" s="156"/>
      <c r="DX8" s="156"/>
      <c r="DY8" s="156"/>
      <c r="DZ8" s="156"/>
      <c r="EA8" s="156"/>
      <c r="EB8" s="156"/>
      <c r="EC8" s="156"/>
      <c r="ED8" s="156"/>
      <c r="EE8" s="156"/>
      <c r="EF8" s="156"/>
      <c r="EG8" s="156"/>
      <c r="EH8" s="156"/>
      <c r="EI8" s="156"/>
      <c r="EJ8" s="156"/>
      <c r="EK8" s="156"/>
      <c r="EL8" s="156"/>
      <c r="EM8" s="156"/>
      <c r="EN8" s="156"/>
      <c r="EO8" s="156"/>
      <c r="EP8" s="156"/>
      <c r="EQ8" s="156"/>
      <c r="ER8" s="156"/>
      <c r="ES8" s="156"/>
      <c r="ET8" s="156"/>
      <c r="EU8" s="156"/>
      <c r="EV8" s="156"/>
      <c r="EW8" s="156"/>
      <c r="EX8" s="156"/>
      <c r="EY8" s="156"/>
      <c r="EZ8" s="156"/>
      <c r="FA8" s="156"/>
      <c r="FB8" s="156"/>
      <c r="FC8" s="156"/>
      <c r="FD8" s="156"/>
      <c r="FE8" s="156"/>
      <c r="FF8" s="156"/>
      <c r="FG8" s="156"/>
      <c r="FH8" s="156"/>
      <c r="FI8" s="156"/>
      <c r="FJ8" s="156"/>
      <c r="FK8" s="156"/>
      <c r="FL8" s="156"/>
      <c r="FM8" s="156"/>
      <c r="FN8" s="156"/>
      <c r="FO8" s="156"/>
      <c r="FP8" s="156"/>
      <c r="FQ8" s="156"/>
      <c r="FR8" s="156"/>
      <c r="FS8" s="156"/>
      <c r="FT8" s="156"/>
      <c r="FU8" s="156"/>
      <c r="FV8" s="156"/>
    </row>
    <row r="9" spans="1:216" s="157" customFormat="1" ht="15.75" customHeight="1">
      <c r="A9" s="153"/>
      <c r="B9" s="156"/>
      <c r="C9" s="156"/>
      <c r="D9" s="161"/>
      <c r="E9" s="159"/>
      <c r="F9" s="345" t="s">
        <v>124</v>
      </c>
      <c r="G9" s="346"/>
      <c r="H9" s="347"/>
      <c r="I9" s="162"/>
      <c r="J9" s="153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6"/>
      <c r="DT9" s="156"/>
      <c r="DU9" s="156"/>
      <c r="DV9" s="156"/>
      <c r="DW9" s="156"/>
      <c r="DX9" s="156"/>
      <c r="DY9" s="156"/>
      <c r="DZ9" s="156"/>
      <c r="EA9" s="156"/>
      <c r="EB9" s="156"/>
      <c r="EC9" s="156"/>
      <c r="ED9" s="156"/>
      <c r="EE9" s="156"/>
      <c r="EF9" s="156"/>
      <c r="EG9" s="156"/>
      <c r="EH9" s="156"/>
      <c r="EI9" s="156"/>
      <c r="EJ9" s="156"/>
      <c r="EK9" s="156"/>
      <c r="EL9" s="156"/>
      <c r="EM9" s="156"/>
      <c r="EN9" s="156"/>
      <c r="EO9" s="156"/>
      <c r="EP9" s="156"/>
      <c r="EQ9" s="156"/>
      <c r="ER9" s="156"/>
      <c r="ES9" s="156"/>
      <c r="ET9" s="156"/>
      <c r="EU9" s="156"/>
      <c r="EV9" s="156"/>
      <c r="EW9" s="156"/>
      <c r="EX9" s="156"/>
      <c r="EY9" s="156"/>
      <c r="EZ9" s="156"/>
      <c r="FA9" s="156"/>
      <c r="FB9" s="156"/>
      <c r="FC9" s="156"/>
      <c r="FD9" s="156"/>
      <c r="FE9" s="156"/>
      <c r="FF9" s="156"/>
      <c r="FG9" s="156"/>
      <c r="FH9" s="156"/>
      <c r="FI9" s="156"/>
      <c r="FJ9" s="156"/>
      <c r="FK9" s="156"/>
      <c r="FL9" s="156"/>
      <c r="FM9" s="156"/>
      <c r="FN9" s="156"/>
      <c r="FO9" s="156"/>
      <c r="FP9" s="156"/>
      <c r="FQ9" s="156"/>
      <c r="FR9" s="156"/>
      <c r="FS9" s="156"/>
      <c r="FT9" s="156"/>
      <c r="FU9" s="156"/>
      <c r="FV9" s="156"/>
    </row>
    <row r="10" spans="1:216" s="157" customFormat="1" ht="15.75" customHeight="1" thickBot="1">
      <c r="A10" s="204" t="s">
        <v>274</v>
      </c>
      <c r="B10" s="205" t="s">
        <v>568</v>
      </c>
      <c r="C10" s="205" t="s">
        <v>569</v>
      </c>
      <c r="D10" s="168" t="s">
        <v>114</v>
      </c>
      <c r="E10" s="203" t="s">
        <v>565</v>
      </c>
      <c r="F10" s="169" t="s">
        <v>0</v>
      </c>
      <c r="G10" s="169" t="s">
        <v>1</v>
      </c>
      <c r="H10" s="169" t="s">
        <v>2</v>
      </c>
      <c r="I10" s="168" t="s">
        <v>281</v>
      </c>
      <c r="J10" s="168" t="s">
        <v>113</v>
      </c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6"/>
      <c r="DS10" s="156"/>
      <c r="DT10" s="156"/>
      <c r="DU10" s="156"/>
      <c r="DV10" s="156"/>
      <c r="DW10" s="156"/>
      <c r="DX10" s="156"/>
      <c r="DY10" s="156"/>
      <c r="DZ10" s="156"/>
      <c r="EA10" s="156"/>
      <c r="EB10" s="156"/>
      <c r="EC10" s="156"/>
      <c r="ED10" s="156"/>
      <c r="EE10" s="156"/>
      <c r="EF10" s="156"/>
      <c r="EG10" s="156"/>
      <c r="EH10" s="156"/>
      <c r="EI10" s="156"/>
      <c r="EJ10" s="156"/>
      <c r="EK10" s="156"/>
      <c r="EL10" s="156"/>
      <c r="EM10" s="156"/>
      <c r="EN10" s="156"/>
      <c r="EO10" s="156"/>
      <c r="EP10" s="156"/>
      <c r="EQ10" s="156"/>
      <c r="ER10" s="156"/>
      <c r="ES10" s="156"/>
      <c r="ET10" s="156"/>
      <c r="EU10" s="156"/>
      <c r="EV10" s="156"/>
      <c r="EW10" s="156"/>
      <c r="EX10" s="156"/>
      <c r="EY10" s="156"/>
      <c r="EZ10" s="156"/>
      <c r="FA10" s="156"/>
      <c r="FB10" s="156"/>
      <c r="FC10" s="156"/>
      <c r="FD10" s="156"/>
      <c r="FE10" s="156"/>
      <c r="FF10" s="156"/>
      <c r="FG10" s="156"/>
      <c r="FH10" s="156"/>
      <c r="FI10" s="156"/>
      <c r="FJ10" s="156"/>
      <c r="FK10" s="156"/>
      <c r="FL10" s="156"/>
      <c r="FM10" s="156"/>
      <c r="FN10" s="156"/>
      <c r="FO10" s="156"/>
      <c r="FP10" s="156"/>
      <c r="FQ10" s="156"/>
      <c r="FR10" s="156"/>
      <c r="FS10" s="156"/>
      <c r="FT10" s="156"/>
      <c r="FU10" s="156"/>
      <c r="FV10" s="156"/>
    </row>
    <row r="11" spans="1:216" s="157" customFormat="1" ht="18.95" customHeight="1" thickTop="1">
      <c r="A11" s="160">
        <v>1</v>
      </c>
      <c r="B11" s="187" t="s">
        <v>584</v>
      </c>
      <c r="C11" s="184" t="s">
        <v>585</v>
      </c>
      <c r="D11" s="185">
        <v>41187</v>
      </c>
      <c r="E11" s="186" t="s">
        <v>581</v>
      </c>
      <c r="F11" s="170"/>
      <c r="G11" s="164"/>
      <c r="H11" s="164"/>
      <c r="I11" s="173">
        <v>10.75</v>
      </c>
      <c r="J11" s="160">
        <v>1</v>
      </c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  <c r="DE11" s="156"/>
      <c r="DF11" s="156"/>
      <c r="DG11" s="156"/>
      <c r="DH11" s="156"/>
      <c r="DI11" s="156"/>
      <c r="DJ11" s="156"/>
      <c r="DK11" s="156"/>
      <c r="DL11" s="156"/>
      <c r="DM11" s="156"/>
      <c r="DN11" s="156"/>
      <c r="DO11" s="156"/>
      <c r="DP11" s="156"/>
      <c r="DQ11" s="156"/>
      <c r="DR11" s="156"/>
      <c r="DS11" s="156"/>
      <c r="DT11" s="156"/>
      <c r="DU11" s="156"/>
      <c r="DV11" s="156"/>
      <c r="DW11" s="156"/>
      <c r="DX11" s="156"/>
      <c r="DY11" s="156"/>
      <c r="DZ11" s="156"/>
      <c r="EA11" s="156"/>
      <c r="EB11" s="156"/>
      <c r="EC11" s="156"/>
      <c r="ED11" s="156"/>
      <c r="EE11" s="156"/>
      <c r="EF11" s="156"/>
      <c r="EG11" s="156"/>
      <c r="EH11" s="156"/>
      <c r="EI11" s="156"/>
      <c r="EJ11" s="156"/>
      <c r="EK11" s="156"/>
      <c r="EL11" s="156"/>
      <c r="EM11" s="156"/>
      <c r="EN11" s="156"/>
      <c r="EO11" s="156"/>
      <c r="EP11" s="156"/>
      <c r="EQ11" s="156"/>
      <c r="ER11" s="156"/>
      <c r="ES11" s="156"/>
      <c r="ET11" s="156"/>
      <c r="EU11" s="156"/>
      <c r="EV11" s="156"/>
      <c r="EW11" s="156"/>
      <c r="EX11" s="156"/>
      <c r="EY11" s="156"/>
      <c r="EZ11" s="156"/>
      <c r="FA11" s="156"/>
      <c r="FB11" s="156"/>
      <c r="FC11" s="156"/>
      <c r="FD11" s="156"/>
      <c r="FE11" s="156"/>
      <c r="FF11" s="156"/>
      <c r="FG11" s="156"/>
      <c r="FH11" s="156"/>
      <c r="FI11" s="156"/>
      <c r="FJ11" s="156"/>
      <c r="FK11" s="156"/>
      <c r="FL11" s="156"/>
      <c r="FM11" s="156"/>
      <c r="FN11" s="156"/>
      <c r="FO11" s="156"/>
      <c r="FP11" s="156"/>
      <c r="FQ11" s="156"/>
      <c r="FR11" s="156"/>
      <c r="FS11" s="156"/>
      <c r="FT11" s="156"/>
      <c r="FU11" s="156"/>
      <c r="FV11" s="156"/>
    </row>
    <row r="12" spans="1:216" s="157" customFormat="1" ht="18.95" customHeight="1">
      <c r="A12" s="160">
        <v>2</v>
      </c>
      <c r="B12" s="188" t="s">
        <v>590</v>
      </c>
      <c r="C12" s="189" t="s">
        <v>591</v>
      </c>
      <c r="D12" s="190" t="s">
        <v>592</v>
      </c>
      <c r="E12" s="191" t="s">
        <v>589</v>
      </c>
      <c r="F12" s="164"/>
      <c r="G12" s="178"/>
      <c r="H12" s="163"/>
      <c r="I12" s="179">
        <v>10.74</v>
      </c>
      <c r="J12" s="160">
        <v>2</v>
      </c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6"/>
      <c r="CW12" s="156"/>
      <c r="CX12" s="156"/>
      <c r="CY12" s="156"/>
      <c r="CZ12" s="156"/>
      <c r="DA12" s="156"/>
      <c r="DB12" s="156"/>
      <c r="DC12" s="156"/>
      <c r="DD12" s="156"/>
      <c r="DE12" s="156"/>
      <c r="DF12" s="156"/>
      <c r="DG12" s="156"/>
      <c r="DH12" s="156"/>
      <c r="DI12" s="156"/>
      <c r="DJ12" s="156"/>
      <c r="DK12" s="156"/>
      <c r="DL12" s="156"/>
      <c r="DM12" s="156"/>
      <c r="DN12" s="156"/>
      <c r="DO12" s="156"/>
      <c r="DP12" s="156"/>
      <c r="DQ12" s="156"/>
      <c r="DR12" s="156"/>
      <c r="DS12" s="156"/>
      <c r="DT12" s="156"/>
      <c r="DU12" s="156"/>
      <c r="DV12" s="156"/>
      <c r="DW12" s="156"/>
      <c r="DX12" s="156"/>
      <c r="DY12" s="156"/>
      <c r="DZ12" s="156"/>
      <c r="EA12" s="156"/>
      <c r="EB12" s="156"/>
      <c r="EC12" s="156"/>
      <c r="ED12" s="156"/>
      <c r="EE12" s="156"/>
      <c r="EF12" s="156"/>
      <c r="EG12" s="156"/>
      <c r="EH12" s="156"/>
      <c r="EI12" s="156"/>
      <c r="EJ12" s="156"/>
      <c r="EK12" s="156"/>
      <c r="EL12" s="156"/>
      <c r="EM12" s="156"/>
      <c r="EN12" s="156"/>
      <c r="EO12" s="156"/>
      <c r="EP12" s="156"/>
      <c r="EQ12" s="156"/>
      <c r="ER12" s="156"/>
      <c r="ES12" s="156"/>
      <c r="ET12" s="156"/>
      <c r="EU12" s="156"/>
      <c r="EV12" s="156"/>
      <c r="EW12" s="156"/>
      <c r="EX12" s="156"/>
      <c r="EY12" s="156"/>
      <c r="EZ12" s="156"/>
      <c r="FA12" s="156"/>
      <c r="FB12" s="156"/>
      <c r="FC12" s="156"/>
      <c r="FD12" s="156"/>
      <c r="FE12" s="156"/>
      <c r="FF12" s="156"/>
      <c r="FG12" s="156"/>
      <c r="FH12" s="156"/>
      <c r="FI12" s="156"/>
      <c r="FJ12" s="156"/>
      <c r="FK12" s="156"/>
      <c r="FL12" s="156"/>
      <c r="FM12" s="156"/>
      <c r="FN12" s="156"/>
      <c r="FO12" s="156"/>
      <c r="FP12" s="156"/>
      <c r="FQ12" s="156"/>
      <c r="FR12" s="156"/>
      <c r="FS12" s="156"/>
      <c r="FT12" s="156"/>
      <c r="FU12" s="156"/>
      <c r="FV12" s="156"/>
    </row>
    <row r="13" spans="1:216" s="157" customFormat="1" ht="18.95" customHeight="1">
      <c r="A13" s="160">
        <v>3</v>
      </c>
      <c r="B13" s="195" t="s">
        <v>600</v>
      </c>
      <c r="C13" s="182" t="s">
        <v>601</v>
      </c>
      <c r="D13" s="206">
        <v>40978</v>
      </c>
      <c r="E13" s="197" t="s">
        <v>602</v>
      </c>
      <c r="F13" s="164"/>
      <c r="G13" s="178"/>
      <c r="H13" s="163"/>
      <c r="I13" s="317">
        <v>10</v>
      </c>
      <c r="J13" s="160">
        <v>3</v>
      </c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  <c r="CX13" s="156"/>
      <c r="CY13" s="156"/>
      <c r="CZ13" s="156"/>
      <c r="DA13" s="156"/>
      <c r="DB13" s="156"/>
      <c r="DC13" s="156"/>
      <c r="DD13" s="156"/>
      <c r="DE13" s="156"/>
      <c r="DF13" s="156"/>
      <c r="DG13" s="156"/>
      <c r="DH13" s="156"/>
      <c r="DI13" s="156"/>
      <c r="DJ13" s="156"/>
      <c r="DK13" s="156"/>
      <c r="DL13" s="156"/>
      <c r="DM13" s="156"/>
      <c r="DN13" s="156"/>
      <c r="DO13" s="156"/>
      <c r="DP13" s="156"/>
      <c r="DQ13" s="156"/>
      <c r="DR13" s="156"/>
      <c r="DS13" s="156"/>
      <c r="DT13" s="156"/>
      <c r="DU13" s="156"/>
      <c r="DV13" s="156"/>
      <c r="DW13" s="156"/>
      <c r="DX13" s="156"/>
      <c r="DY13" s="156"/>
      <c r="DZ13" s="156"/>
      <c r="EA13" s="156"/>
      <c r="EB13" s="156"/>
      <c r="EC13" s="156"/>
      <c r="ED13" s="156"/>
      <c r="EE13" s="156"/>
      <c r="EF13" s="156"/>
      <c r="EG13" s="156"/>
      <c r="EH13" s="156"/>
      <c r="EI13" s="156"/>
      <c r="EJ13" s="156"/>
      <c r="EK13" s="156"/>
      <c r="EL13" s="156"/>
      <c r="EM13" s="156"/>
      <c r="EN13" s="156"/>
      <c r="EO13" s="156"/>
      <c r="EP13" s="156"/>
      <c r="EQ13" s="156"/>
      <c r="ER13" s="156"/>
      <c r="ES13" s="156"/>
      <c r="ET13" s="156"/>
      <c r="EU13" s="156"/>
      <c r="EV13" s="156"/>
      <c r="EW13" s="156"/>
      <c r="EX13" s="156"/>
      <c r="EY13" s="156"/>
      <c r="EZ13" s="156"/>
      <c r="FA13" s="156"/>
      <c r="FB13" s="156"/>
      <c r="FC13" s="156"/>
      <c r="FD13" s="156"/>
      <c r="FE13" s="156"/>
      <c r="FF13" s="156"/>
      <c r="FG13" s="156"/>
      <c r="FH13" s="156"/>
      <c r="FI13" s="156"/>
      <c r="FJ13" s="156"/>
      <c r="FK13" s="156"/>
      <c r="FL13" s="156"/>
      <c r="FM13" s="156"/>
      <c r="FN13" s="156"/>
      <c r="FO13" s="156"/>
      <c r="FP13" s="156"/>
      <c r="FQ13" s="156"/>
      <c r="FR13" s="156"/>
      <c r="FS13" s="156"/>
      <c r="FT13" s="156"/>
      <c r="FU13" s="156"/>
      <c r="FV13" s="156"/>
    </row>
    <row r="14" spans="1:216" s="157" customFormat="1" ht="18.95" customHeight="1">
      <c r="A14" s="160">
        <v>4</v>
      </c>
      <c r="B14" s="192" t="s">
        <v>594</v>
      </c>
      <c r="C14" s="184" t="s">
        <v>595</v>
      </c>
      <c r="D14" s="211">
        <v>40945</v>
      </c>
      <c r="E14" s="194" t="s">
        <v>593</v>
      </c>
      <c r="F14" s="165"/>
      <c r="G14" s="163"/>
      <c r="H14" s="163"/>
      <c r="I14" s="179">
        <v>9.6300000000000008</v>
      </c>
      <c r="J14" s="160">
        <v>4</v>
      </c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  <c r="CX14" s="156"/>
      <c r="CY14" s="156"/>
      <c r="CZ14" s="156"/>
      <c r="DA14" s="156"/>
      <c r="DB14" s="156"/>
      <c r="DC14" s="156"/>
      <c r="DD14" s="156"/>
      <c r="DE14" s="156"/>
      <c r="DF14" s="156"/>
      <c r="DG14" s="156"/>
      <c r="DH14" s="156"/>
      <c r="DI14" s="156"/>
      <c r="DJ14" s="156"/>
      <c r="DK14" s="156"/>
      <c r="DL14" s="156"/>
      <c r="DM14" s="156"/>
      <c r="DN14" s="156"/>
      <c r="DO14" s="156"/>
      <c r="DP14" s="156"/>
      <c r="DQ14" s="156"/>
      <c r="DR14" s="156"/>
      <c r="DS14" s="156"/>
      <c r="DT14" s="156"/>
      <c r="DU14" s="156"/>
      <c r="DV14" s="156"/>
      <c r="DW14" s="156"/>
      <c r="DX14" s="156"/>
      <c r="DY14" s="156"/>
      <c r="DZ14" s="156"/>
      <c r="EA14" s="156"/>
      <c r="EB14" s="156"/>
      <c r="EC14" s="156"/>
      <c r="ED14" s="156"/>
      <c r="EE14" s="156"/>
      <c r="EF14" s="156"/>
      <c r="EG14" s="156"/>
      <c r="EH14" s="156"/>
      <c r="EI14" s="156"/>
      <c r="EJ14" s="156"/>
      <c r="EK14" s="156"/>
      <c r="EL14" s="156"/>
      <c r="EM14" s="156"/>
      <c r="EN14" s="156"/>
      <c r="EO14" s="156"/>
      <c r="EP14" s="156"/>
      <c r="EQ14" s="156"/>
      <c r="ER14" s="156"/>
      <c r="ES14" s="156"/>
      <c r="ET14" s="156"/>
      <c r="EU14" s="156"/>
      <c r="EV14" s="156"/>
      <c r="EW14" s="156"/>
      <c r="EX14" s="156"/>
      <c r="EY14" s="156"/>
      <c r="EZ14" s="156"/>
      <c r="FA14" s="156"/>
      <c r="FB14" s="156"/>
      <c r="FC14" s="156"/>
      <c r="FD14" s="156"/>
      <c r="FE14" s="156"/>
      <c r="FF14" s="156"/>
      <c r="FG14" s="156"/>
      <c r="FH14" s="156"/>
      <c r="FI14" s="156"/>
      <c r="FJ14" s="156"/>
      <c r="FK14" s="156"/>
      <c r="FL14" s="156"/>
      <c r="FM14" s="156"/>
      <c r="FN14" s="156"/>
      <c r="FO14" s="156"/>
      <c r="FP14" s="156"/>
      <c r="FQ14" s="156"/>
      <c r="FR14" s="156"/>
      <c r="FS14" s="156"/>
      <c r="FT14" s="156"/>
      <c r="FU14" s="156"/>
      <c r="FV14" s="156"/>
    </row>
    <row r="15" spans="1:216" s="157" customFormat="1" ht="18.95" customHeight="1">
      <c r="A15" s="160">
        <v>5</v>
      </c>
      <c r="B15" s="195" t="s">
        <v>596</v>
      </c>
      <c r="C15" s="182" t="s">
        <v>597</v>
      </c>
      <c r="D15" s="206">
        <v>41202</v>
      </c>
      <c r="E15" s="197" t="s">
        <v>475</v>
      </c>
      <c r="F15" s="164"/>
      <c r="G15" s="178"/>
      <c r="H15" s="163"/>
      <c r="I15" s="179">
        <v>9.07</v>
      </c>
      <c r="J15" s="160">
        <v>5</v>
      </c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  <c r="CX15" s="156"/>
      <c r="CY15" s="156"/>
      <c r="CZ15" s="156"/>
      <c r="DA15" s="156"/>
      <c r="DB15" s="156"/>
      <c r="DC15" s="156"/>
      <c r="DD15" s="156"/>
      <c r="DE15" s="156"/>
      <c r="DF15" s="156"/>
      <c r="DG15" s="156"/>
      <c r="DH15" s="156"/>
      <c r="DI15" s="156"/>
      <c r="DJ15" s="156"/>
      <c r="DK15" s="156"/>
      <c r="DL15" s="156"/>
      <c r="DM15" s="156"/>
      <c r="DN15" s="156"/>
      <c r="DO15" s="156"/>
      <c r="DP15" s="156"/>
      <c r="DQ15" s="156"/>
      <c r="DR15" s="156"/>
      <c r="DS15" s="156"/>
      <c r="DT15" s="156"/>
      <c r="DU15" s="156"/>
      <c r="DV15" s="156"/>
      <c r="DW15" s="156"/>
      <c r="DX15" s="156"/>
      <c r="DY15" s="156"/>
      <c r="DZ15" s="156"/>
      <c r="EA15" s="156"/>
      <c r="EB15" s="156"/>
      <c r="EC15" s="156"/>
      <c r="ED15" s="156"/>
      <c r="EE15" s="156"/>
      <c r="EF15" s="156"/>
      <c r="EG15" s="156"/>
      <c r="EH15" s="156"/>
      <c r="EI15" s="156"/>
      <c r="EJ15" s="156"/>
      <c r="EK15" s="156"/>
      <c r="EL15" s="156"/>
      <c r="EM15" s="156"/>
      <c r="EN15" s="156"/>
      <c r="EO15" s="156"/>
      <c r="EP15" s="156"/>
      <c r="EQ15" s="156"/>
      <c r="ER15" s="156"/>
      <c r="ES15" s="156"/>
      <c r="ET15" s="156"/>
      <c r="EU15" s="156"/>
      <c r="EV15" s="156"/>
      <c r="EW15" s="156"/>
      <c r="EX15" s="156"/>
      <c r="EY15" s="156"/>
      <c r="EZ15" s="156"/>
      <c r="FA15" s="156"/>
      <c r="FB15" s="156"/>
      <c r="FC15" s="156"/>
      <c r="FD15" s="156"/>
      <c r="FE15" s="156"/>
      <c r="FF15" s="156"/>
      <c r="FG15" s="156"/>
      <c r="FH15" s="156"/>
      <c r="FI15" s="156"/>
      <c r="FJ15" s="156"/>
      <c r="FK15" s="156"/>
      <c r="FL15" s="156"/>
      <c r="FM15" s="156"/>
      <c r="FN15" s="156"/>
      <c r="FO15" s="156"/>
      <c r="FP15" s="156"/>
      <c r="FQ15" s="156"/>
      <c r="FR15" s="156"/>
      <c r="FS15" s="156"/>
      <c r="FT15" s="156"/>
      <c r="FU15" s="156"/>
      <c r="FV15" s="156"/>
    </row>
    <row r="16" spans="1:216" ht="18.95" customHeight="1">
      <c r="A16" s="160">
        <v>6</v>
      </c>
      <c r="B16" s="195" t="s">
        <v>580</v>
      </c>
      <c r="C16" s="182" t="s">
        <v>733</v>
      </c>
      <c r="D16" s="208">
        <v>41218</v>
      </c>
      <c r="E16" s="197" t="s">
        <v>734</v>
      </c>
      <c r="F16" s="164"/>
      <c r="G16" s="163"/>
      <c r="H16" s="163"/>
      <c r="I16" s="173">
        <v>9.06</v>
      </c>
      <c r="J16" s="160">
        <v>6</v>
      </c>
    </row>
    <row r="17" spans="1:10" ht="18.95" customHeight="1">
      <c r="A17" s="160">
        <v>7</v>
      </c>
      <c r="B17" s="195" t="s">
        <v>598</v>
      </c>
      <c r="C17" s="182" t="s">
        <v>599</v>
      </c>
      <c r="D17" s="206">
        <v>41114</v>
      </c>
      <c r="E17" s="197" t="s">
        <v>475</v>
      </c>
      <c r="F17" s="164"/>
      <c r="G17" s="178"/>
      <c r="H17" s="163"/>
      <c r="I17" s="317">
        <v>8.5</v>
      </c>
      <c r="J17" s="160">
        <v>7</v>
      </c>
    </row>
    <row r="18" spans="1:10" ht="18.95" customHeight="1">
      <c r="A18" s="160">
        <v>8</v>
      </c>
      <c r="B18" s="195" t="s">
        <v>603</v>
      </c>
      <c r="C18" s="182" t="s">
        <v>604</v>
      </c>
      <c r="D18" s="198">
        <v>41178</v>
      </c>
      <c r="E18" s="197" t="s">
        <v>605</v>
      </c>
      <c r="F18" s="164"/>
      <c r="G18" s="163"/>
      <c r="H18" s="163"/>
      <c r="I18" s="173">
        <v>8.07</v>
      </c>
      <c r="J18" s="160">
        <v>8</v>
      </c>
    </row>
    <row r="19" spans="1:10" ht="15.75">
      <c r="A19" s="160">
        <v>9</v>
      </c>
      <c r="B19" s="187" t="s">
        <v>582</v>
      </c>
      <c r="C19" s="184" t="s">
        <v>583</v>
      </c>
      <c r="D19" s="207">
        <v>41206</v>
      </c>
      <c r="E19" s="186" t="s">
        <v>579</v>
      </c>
      <c r="F19" s="170"/>
      <c r="G19" s="171"/>
      <c r="H19" s="164"/>
      <c r="I19" s="179">
        <v>6.77</v>
      </c>
      <c r="J19" s="160">
        <v>9</v>
      </c>
    </row>
    <row r="20" spans="1:10" ht="15.75">
      <c r="A20" s="160">
        <v>10</v>
      </c>
      <c r="B20" s="183" t="s">
        <v>577</v>
      </c>
      <c r="C20" s="184" t="s">
        <v>578</v>
      </c>
      <c r="D20" s="207">
        <v>41108</v>
      </c>
      <c r="E20" s="186" t="s">
        <v>579</v>
      </c>
      <c r="F20" s="164"/>
      <c r="G20" s="164"/>
      <c r="H20" s="164"/>
      <c r="I20" s="316">
        <v>6.14</v>
      </c>
      <c r="J20" s="160">
        <v>10</v>
      </c>
    </row>
    <row r="21" spans="1:10" ht="15.75">
      <c r="A21" s="160">
        <v>11</v>
      </c>
      <c r="B21" s="195" t="s">
        <v>606</v>
      </c>
      <c r="C21" s="182" t="s">
        <v>607</v>
      </c>
      <c r="D21" s="198">
        <v>41080</v>
      </c>
      <c r="E21" s="197" t="s">
        <v>605</v>
      </c>
      <c r="F21" s="164"/>
      <c r="G21" s="178"/>
      <c r="H21" s="163"/>
      <c r="I21" s="317">
        <v>5.9</v>
      </c>
      <c r="J21" s="160">
        <v>11</v>
      </c>
    </row>
    <row r="22" spans="1:10" ht="15.75">
      <c r="A22" s="160">
        <v>12</v>
      </c>
      <c r="B22" s="188" t="s">
        <v>586</v>
      </c>
      <c r="C22" s="189" t="s">
        <v>587</v>
      </c>
      <c r="D22" s="209" t="s">
        <v>588</v>
      </c>
      <c r="E22" s="191" t="s">
        <v>589</v>
      </c>
      <c r="F22" s="164"/>
      <c r="G22" s="163"/>
      <c r="H22" s="163"/>
      <c r="I22" s="173">
        <v>5.71</v>
      </c>
      <c r="J22" s="160">
        <v>12</v>
      </c>
    </row>
  </sheetData>
  <sortState ref="A11:I22">
    <sortCondition descending="1" ref="I11:I22"/>
  </sortState>
  <mergeCells count="3">
    <mergeCell ref="F9:H9"/>
    <mergeCell ref="B6:D6"/>
    <mergeCell ref="B5:E5"/>
  </mergeCells>
  <phoneticPr fontId="22" type="noConversion"/>
  <pageMargins left="0.75" right="0.25" top="1.073611111" bottom="0.57361111111111096" header="0" footer="0"/>
  <headerFooter alignWithMargins="0">
    <oddHeader>&amp;L&amp;C&amp;R</oddHeader>
    <oddFooter>&amp;L&amp;C&amp;R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H22"/>
  <sheetViews>
    <sheetView workbookViewId="0">
      <selection activeCell="B8" sqref="B8"/>
    </sheetView>
  </sheetViews>
  <sheetFormatPr defaultColWidth="11.42578125" defaultRowHeight="15"/>
  <cols>
    <col min="1" max="1" width="6.42578125" style="148" customWidth="1"/>
    <col min="2" max="3" width="16" style="148" customWidth="1"/>
    <col min="4" max="4" width="13.140625" style="150" customWidth="1"/>
    <col min="5" max="5" width="19.28515625" style="150" customWidth="1"/>
    <col min="6" max="6" width="7.7109375" style="150" hidden="1" customWidth="1"/>
    <col min="7" max="7" width="8.140625" style="150" hidden="1" customWidth="1"/>
    <col min="8" max="8" width="8.28515625" style="150" hidden="1" customWidth="1"/>
    <col min="9" max="9" width="9.85546875" style="150" customWidth="1"/>
    <col min="10" max="10" width="11.42578125" style="148" customWidth="1"/>
    <col min="11" max="216" width="11.42578125" style="150" customWidth="1"/>
    <col min="217" max="16384" width="11.42578125" style="152"/>
  </cols>
  <sheetData>
    <row r="1" spans="1:216" ht="18.75" customHeight="1">
      <c r="D1" s="149"/>
      <c r="E1" s="148"/>
      <c r="F1" s="149"/>
      <c r="G1" s="148"/>
      <c r="H1" s="148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</row>
    <row r="2" spans="1:216" s="157" customFormat="1" ht="18.75" customHeight="1">
      <c r="A2" s="153"/>
      <c r="B2" s="154" t="s">
        <v>610</v>
      </c>
      <c r="C2" s="154"/>
      <c r="D2" s="153"/>
      <c r="E2" s="155"/>
      <c r="F2" s="153"/>
      <c r="G2" s="155"/>
      <c r="H2" s="153"/>
      <c r="I2" s="156"/>
      <c r="J2" s="153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6"/>
      <c r="FP2" s="156"/>
      <c r="FQ2" s="156"/>
      <c r="FR2" s="156"/>
      <c r="FS2" s="156"/>
      <c r="FT2" s="156"/>
      <c r="FU2" s="156"/>
      <c r="FV2" s="156"/>
      <c r="FW2" s="156"/>
      <c r="FX2" s="156"/>
      <c r="FY2" s="156"/>
      <c r="FZ2" s="156"/>
      <c r="GA2" s="156"/>
      <c r="GB2" s="156"/>
      <c r="GC2" s="156"/>
      <c r="GD2" s="156"/>
      <c r="GE2" s="156"/>
      <c r="GF2" s="156"/>
      <c r="GG2" s="156"/>
      <c r="GH2" s="156"/>
      <c r="GI2" s="156"/>
      <c r="GJ2" s="156"/>
      <c r="GK2" s="156"/>
      <c r="GL2" s="156"/>
      <c r="GM2" s="156"/>
      <c r="GN2" s="156"/>
    </row>
    <row r="3" spans="1:216" s="157" customFormat="1" ht="18.75" customHeight="1">
      <c r="A3" s="153"/>
      <c r="B3" s="154"/>
      <c r="C3" s="154"/>
      <c r="D3" s="153"/>
      <c r="F3" s="153"/>
      <c r="G3" s="155"/>
      <c r="H3" s="153"/>
      <c r="I3" s="156"/>
      <c r="J3" s="153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156"/>
      <c r="FE3" s="156"/>
      <c r="FF3" s="156"/>
      <c r="FG3" s="156"/>
      <c r="FH3" s="156"/>
      <c r="FI3" s="156"/>
      <c r="FJ3" s="156"/>
      <c r="FK3" s="156"/>
      <c r="FL3" s="156"/>
      <c r="FM3" s="156"/>
      <c r="FN3" s="156"/>
      <c r="FO3" s="156"/>
      <c r="FP3" s="156"/>
      <c r="FQ3" s="156"/>
      <c r="FR3" s="156"/>
      <c r="FS3" s="156"/>
      <c r="FT3" s="156"/>
      <c r="FU3" s="156"/>
      <c r="FV3" s="156"/>
      <c r="FW3" s="156"/>
      <c r="FX3" s="156"/>
      <c r="FY3" s="156"/>
      <c r="FZ3" s="156"/>
      <c r="GA3" s="156"/>
      <c r="GB3" s="156"/>
      <c r="GC3" s="156"/>
      <c r="GD3" s="156"/>
      <c r="GE3" s="156"/>
      <c r="GF3" s="156"/>
      <c r="GG3" s="156"/>
      <c r="GH3" s="156"/>
      <c r="GI3" s="156"/>
      <c r="GJ3" s="156"/>
      <c r="GK3" s="156"/>
      <c r="GL3" s="156"/>
      <c r="GM3" s="156"/>
      <c r="GN3" s="156"/>
    </row>
    <row r="4" spans="1:216" s="157" customFormat="1" ht="18.75" customHeight="1">
      <c r="A4" s="153"/>
      <c r="B4" s="154"/>
      <c r="C4" s="154"/>
      <c r="D4" s="153"/>
      <c r="E4" s="154"/>
      <c r="F4" s="153"/>
      <c r="G4" s="155"/>
      <c r="H4" s="153"/>
      <c r="I4" s="156"/>
      <c r="J4" s="153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</row>
    <row r="5" spans="1:216" s="157" customFormat="1" ht="15.75">
      <c r="A5" s="153"/>
      <c r="B5" s="349" t="s">
        <v>609</v>
      </c>
      <c r="C5" s="349"/>
      <c r="D5" s="349"/>
      <c r="E5" s="349"/>
      <c r="F5" s="158" t="s">
        <v>3</v>
      </c>
      <c r="G5" s="156"/>
      <c r="H5" s="153"/>
      <c r="I5" s="156"/>
      <c r="J5" s="153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  <c r="EF5" s="156"/>
      <c r="EG5" s="156"/>
      <c r="EH5" s="156"/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6"/>
      <c r="EW5" s="156"/>
      <c r="EX5" s="156"/>
      <c r="EY5" s="156"/>
      <c r="EZ5" s="156"/>
      <c r="FA5" s="156"/>
      <c r="FB5" s="156"/>
      <c r="FC5" s="156"/>
      <c r="FD5" s="156"/>
      <c r="FE5" s="156"/>
      <c r="FF5" s="156"/>
      <c r="FG5" s="156"/>
      <c r="FH5" s="156"/>
      <c r="FI5" s="156"/>
      <c r="FJ5" s="156"/>
      <c r="FK5" s="156"/>
      <c r="FL5" s="156"/>
      <c r="FM5" s="156"/>
      <c r="FN5" s="156"/>
      <c r="FO5" s="156"/>
      <c r="FP5" s="156"/>
      <c r="FQ5" s="156"/>
      <c r="FR5" s="156"/>
      <c r="FS5" s="156"/>
      <c r="FT5" s="156"/>
      <c r="FU5" s="156"/>
      <c r="FV5" s="156"/>
      <c r="FW5" s="156"/>
      <c r="FX5" s="156"/>
      <c r="FY5" s="156"/>
      <c r="FZ5" s="156"/>
      <c r="GA5" s="156"/>
      <c r="GB5" s="156"/>
      <c r="GC5" s="156"/>
      <c r="GD5" s="156"/>
      <c r="GE5" s="156"/>
      <c r="GF5" s="156"/>
      <c r="GG5" s="156"/>
      <c r="GH5" s="156"/>
      <c r="GI5" s="156"/>
      <c r="GJ5" s="156"/>
      <c r="GK5" s="156"/>
      <c r="GL5" s="156"/>
      <c r="GM5" s="156"/>
      <c r="GN5" s="156"/>
    </row>
    <row r="6" spans="1:216" ht="15.75">
      <c r="B6" s="348"/>
      <c r="C6" s="348"/>
      <c r="D6" s="348"/>
      <c r="E6" s="151"/>
      <c r="G6" s="148"/>
      <c r="H6" s="148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</row>
    <row r="8" spans="1:216" s="157" customFormat="1" ht="18.75" customHeight="1">
      <c r="A8" s="153"/>
      <c r="B8" s="154" t="s">
        <v>725</v>
      </c>
      <c r="C8" s="154"/>
      <c r="D8" s="161"/>
      <c r="E8" s="156"/>
      <c r="F8" s="162"/>
      <c r="G8" s="162"/>
      <c r="H8" s="162"/>
      <c r="I8" s="162"/>
      <c r="J8" s="153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  <c r="CX8" s="156"/>
      <c r="CY8" s="156"/>
      <c r="CZ8" s="156"/>
      <c r="DA8" s="156"/>
      <c r="DB8" s="156"/>
      <c r="DC8" s="156"/>
      <c r="DD8" s="156"/>
      <c r="DE8" s="156"/>
      <c r="DF8" s="156"/>
      <c r="DG8" s="156"/>
      <c r="DH8" s="156"/>
      <c r="DI8" s="156"/>
      <c r="DJ8" s="156"/>
      <c r="DK8" s="156"/>
      <c r="DL8" s="156"/>
      <c r="DM8" s="156"/>
      <c r="DN8" s="156"/>
      <c r="DO8" s="156"/>
      <c r="DP8" s="156"/>
      <c r="DQ8" s="156"/>
      <c r="DR8" s="156"/>
      <c r="DS8" s="156"/>
      <c r="DT8" s="156"/>
      <c r="DU8" s="156"/>
      <c r="DV8" s="156"/>
      <c r="DW8" s="156"/>
      <c r="DX8" s="156"/>
      <c r="DY8" s="156"/>
      <c r="DZ8" s="156"/>
      <c r="EA8" s="156"/>
      <c r="EB8" s="156"/>
      <c r="EC8" s="156"/>
      <c r="ED8" s="156"/>
      <c r="EE8" s="156"/>
      <c r="EF8" s="156"/>
      <c r="EG8" s="156"/>
      <c r="EH8" s="156"/>
      <c r="EI8" s="156"/>
      <c r="EJ8" s="156"/>
      <c r="EK8" s="156"/>
      <c r="EL8" s="156"/>
      <c r="EM8" s="156"/>
      <c r="EN8" s="156"/>
      <c r="EO8" s="156"/>
      <c r="EP8" s="156"/>
      <c r="EQ8" s="156"/>
      <c r="ER8" s="156"/>
      <c r="ES8" s="156"/>
      <c r="ET8" s="156"/>
      <c r="EU8" s="156"/>
      <c r="EV8" s="156"/>
      <c r="EW8" s="156"/>
      <c r="EX8" s="156"/>
      <c r="EY8" s="156"/>
      <c r="EZ8" s="156"/>
      <c r="FA8" s="156"/>
      <c r="FB8" s="156"/>
      <c r="FC8" s="156"/>
      <c r="FD8" s="156"/>
      <c r="FE8" s="156"/>
      <c r="FF8" s="156"/>
      <c r="FG8" s="156"/>
      <c r="FH8" s="156"/>
      <c r="FI8" s="156"/>
      <c r="FJ8" s="156"/>
      <c r="FK8" s="156"/>
      <c r="FL8" s="156"/>
      <c r="FM8" s="156"/>
      <c r="FN8" s="156"/>
      <c r="FO8" s="156"/>
      <c r="FP8" s="156"/>
      <c r="FQ8" s="156"/>
      <c r="FR8" s="156"/>
      <c r="FS8" s="156"/>
      <c r="FT8" s="156"/>
      <c r="FU8" s="156"/>
      <c r="FV8" s="156"/>
    </row>
    <row r="9" spans="1:216" s="157" customFormat="1" ht="15.75" customHeight="1">
      <c r="A9" s="153"/>
      <c r="B9" s="156"/>
      <c r="C9" s="156"/>
      <c r="D9" s="161"/>
      <c r="E9" s="159"/>
      <c r="F9" s="345" t="s">
        <v>124</v>
      </c>
      <c r="G9" s="346"/>
      <c r="H9" s="347"/>
      <c r="I9" s="162"/>
      <c r="J9" s="153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6"/>
      <c r="DT9" s="156"/>
      <c r="DU9" s="156"/>
      <c r="DV9" s="156"/>
      <c r="DW9" s="156"/>
      <c r="DX9" s="156"/>
      <c r="DY9" s="156"/>
      <c r="DZ9" s="156"/>
      <c r="EA9" s="156"/>
      <c r="EB9" s="156"/>
      <c r="EC9" s="156"/>
      <c r="ED9" s="156"/>
      <c r="EE9" s="156"/>
      <c r="EF9" s="156"/>
      <c r="EG9" s="156"/>
      <c r="EH9" s="156"/>
      <c r="EI9" s="156"/>
      <c r="EJ9" s="156"/>
      <c r="EK9" s="156"/>
      <c r="EL9" s="156"/>
      <c r="EM9" s="156"/>
      <c r="EN9" s="156"/>
      <c r="EO9" s="156"/>
      <c r="EP9" s="156"/>
      <c r="EQ9" s="156"/>
      <c r="ER9" s="156"/>
      <c r="ES9" s="156"/>
      <c r="ET9" s="156"/>
      <c r="EU9" s="156"/>
      <c r="EV9" s="156"/>
      <c r="EW9" s="156"/>
      <c r="EX9" s="156"/>
      <c r="EY9" s="156"/>
      <c r="EZ9" s="156"/>
      <c r="FA9" s="156"/>
      <c r="FB9" s="156"/>
      <c r="FC9" s="156"/>
      <c r="FD9" s="156"/>
      <c r="FE9" s="156"/>
      <c r="FF9" s="156"/>
      <c r="FG9" s="156"/>
      <c r="FH9" s="156"/>
      <c r="FI9" s="156"/>
      <c r="FJ9" s="156"/>
      <c r="FK9" s="156"/>
      <c r="FL9" s="156"/>
      <c r="FM9" s="156"/>
      <c r="FN9" s="156"/>
      <c r="FO9" s="156"/>
      <c r="FP9" s="156"/>
      <c r="FQ9" s="156"/>
      <c r="FR9" s="156"/>
      <c r="FS9" s="156"/>
      <c r="FT9" s="156"/>
      <c r="FU9" s="156"/>
      <c r="FV9" s="156"/>
    </row>
    <row r="10" spans="1:216" s="157" customFormat="1" ht="15.75" customHeight="1" thickBot="1">
      <c r="A10" s="204" t="s">
        <v>274</v>
      </c>
      <c r="B10" s="205" t="s">
        <v>568</v>
      </c>
      <c r="C10" s="205" t="s">
        <v>569</v>
      </c>
      <c r="D10" s="168" t="s">
        <v>114</v>
      </c>
      <c r="E10" s="203" t="s">
        <v>565</v>
      </c>
      <c r="F10" s="169" t="s">
        <v>0</v>
      </c>
      <c r="G10" s="169" t="s">
        <v>1</v>
      </c>
      <c r="H10" s="169" t="s">
        <v>2</v>
      </c>
      <c r="I10" s="168" t="s">
        <v>281</v>
      </c>
      <c r="J10" s="168" t="s">
        <v>113</v>
      </c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6"/>
      <c r="DS10" s="156"/>
      <c r="DT10" s="156"/>
      <c r="DU10" s="156"/>
      <c r="DV10" s="156"/>
      <c r="DW10" s="156"/>
      <c r="DX10" s="156"/>
      <c r="DY10" s="156"/>
      <c r="DZ10" s="156"/>
      <c r="EA10" s="156"/>
      <c r="EB10" s="156"/>
      <c r="EC10" s="156"/>
      <c r="ED10" s="156"/>
      <c r="EE10" s="156"/>
      <c r="EF10" s="156"/>
      <c r="EG10" s="156"/>
      <c r="EH10" s="156"/>
      <c r="EI10" s="156"/>
      <c r="EJ10" s="156"/>
      <c r="EK10" s="156"/>
      <c r="EL10" s="156"/>
      <c r="EM10" s="156"/>
      <c r="EN10" s="156"/>
      <c r="EO10" s="156"/>
      <c r="EP10" s="156"/>
      <c r="EQ10" s="156"/>
      <c r="ER10" s="156"/>
      <c r="ES10" s="156"/>
      <c r="ET10" s="156"/>
      <c r="EU10" s="156"/>
      <c r="EV10" s="156"/>
      <c r="EW10" s="156"/>
      <c r="EX10" s="156"/>
      <c r="EY10" s="156"/>
      <c r="EZ10" s="156"/>
      <c r="FA10" s="156"/>
      <c r="FB10" s="156"/>
      <c r="FC10" s="156"/>
      <c r="FD10" s="156"/>
      <c r="FE10" s="156"/>
      <c r="FF10" s="156"/>
      <c r="FG10" s="156"/>
      <c r="FH10" s="156"/>
      <c r="FI10" s="156"/>
      <c r="FJ10" s="156"/>
      <c r="FK10" s="156"/>
      <c r="FL10" s="156"/>
      <c r="FM10" s="156"/>
      <c r="FN10" s="156"/>
      <c r="FO10" s="156"/>
      <c r="FP10" s="156"/>
      <c r="FQ10" s="156"/>
      <c r="FR10" s="156"/>
      <c r="FS10" s="156"/>
      <c r="FT10" s="156"/>
      <c r="FU10" s="156"/>
      <c r="FV10" s="156"/>
    </row>
    <row r="11" spans="1:216" s="157" customFormat="1" ht="18.95" customHeight="1" thickTop="1">
      <c r="A11" s="160">
        <v>1</v>
      </c>
      <c r="B11" s="195" t="s">
        <v>600</v>
      </c>
      <c r="C11" s="182" t="s">
        <v>601</v>
      </c>
      <c r="D11" s="206">
        <v>40978</v>
      </c>
      <c r="E11" s="197" t="s">
        <v>602</v>
      </c>
      <c r="F11" s="164"/>
      <c r="G11" s="163"/>
      <c r="H11" s="163"/>
      <c r="I11" s="173" t="s">
        <v>800</v>
      </c>
      <c r="J11" s="160">
        <v>1</v>
      </c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  <c r="DE11" s="156"/>
      <c r="DF11" s="156"/>
      <c r="DG11" s="156"/>
      <c r="DH11" s="156"/>
      <c r="DI11" s="156"/>
      <c r="DJ11" s="156"/>
      <c r="DK11" s="156"/>
      <c r="DL11" s="156"/>
      <c r="DM11" s="156"/>
      <c r="DN11" s="156"/>
      <c r="DO11" s="156"/>
      <c r="DP11" s="156"/>
      <c r="DQ11" s="156"/>
      <c r="DR11" s="156"/>
      <c r="DS11" s="156"/>
      <c r="DT11" s="156"/>
      <c r="DU11" s="156"/>
      <c r="DV11" s="156"/>
      <c r="DW11" s="156"/>
      <c r="DX11" s="156"/>
      <c r="DY11" s="156"/>
      <c r="DZ11" s="156"/>
      <c r="EA11" s="156"/>
      <c r="EB11" s="156"/>
      <c r="EC11" s="156"/>
      <c r="ED11" s="156"/>
      <c r="EE11" s="156"/>
      <c r="EF11" s="156"/>
      <c r="EG11" s="156"/>
      <c r="EH11" s="156"/>
      <c r="EI11" s="156"/>
      <c r="EJ11" s="156"/>
      <c r="EK11" s="156"/>
      <c r="EL11" s="156"/>
      <c r="EM11" s="156"/>
      <c r="EN11" s="156"/>
      <c r="EO11" s="156"/>
      <c r="EP11" s="156"/>
      <c r="EQ11" s="156"/>
      <c r="ER11" s="156"/>
      <c r="ES11" s="156"/>
      <c r="ET11" s="156"/>
      <c r="EU11" s="156"/>
      <c r="EV11" s="156"/>
      <c r="EW11" s="156"/>
      <c r="EX11" s="156"/>
      <c r="EY11" s="156"/>
      <c r="EZ11" s="156"/>
      <c r="FA11" s="156"/>
      <c r="FB11" s="156"/>
      <c r="FC11" s="156"/>
      <c r="FD11" s="156"/>
      <c r="FE11" s="156"/>
      <c r="FF11" s="156"/>
      <c r="FG11" s="156"/>
      <c r="FH11" s="156"/>
      <c r="FI11" s="156"/>
      <c r="FJ11" s="156"/>
      <c r="FK11" s="156"/>
      <c r="FL11" s="156"/>
      <c r="FM11" s="156"/>
      <c r="FN11" s="156"/>
      <c r="FO11" s="156"/>
      <c r="FP11" s="156"/>
      <c r="FQ11" s="156"/>
      <c r="FR11" s="156"/>
      <c r="FS11" s="156"/>
      <c r="FT11" s="156"/>
      <c r="FU11" s="156"/>
      <c r="FV11" s="156"/>
    </row>
    <row r="12" spans="1:216" s="157" customFormat="1" ht="18.95" customHeight="1">
      <c r="A12" s="160">
        <v>2</v>
      </c>
      <c r="B12" s="195" t="s">
        <v>598</v>
      </c>
      <c r="C12" s="182" t="s">
        <v>599</v>
      </c>
      <c r="D12" s="206">
        <v>41114</v>
      </c>
      <c r="E12" s="197" t="s">
        <v>475</v>
      </c>
      <c r="F12" s="164"/>
      <c r="G12" s="178"/>
      <c r="H12" s="163"/>
      <c r="I12" s="179" t="s">
        <v>842</v>
      </c>
      <c r="J12" s="160">
        <v>2</v>
      </c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6"/>
      <c r="CW12" s="156"/>
      <c r="CX12" s="156"/>
      <c r="CY12" s="156"/>
      <c r="CZ12" s="156"/>
      <c r="DA12" s="156"/>
      <c r="DB12" s="156"/>
      <c r="DC12" s="156"/>
      <c r="DD12" s="156"/>
      <c r="DE12" s="156"/>
      <c r="DF12" s="156"/>
      <c r="DG12" s="156"/>
      <c r="DH12" s="156"/>
      <c r="DI12" s="156"/>
      <c r="DJ12" s="156"/>
      <c r="DK12" s="156"/>
      <c r="DL12" s="156"/>
      <c r="DM12" s="156"/>
      <c r="DN12" s="156"/>
      <c r="DO12" s="156"/>
      <c r="DP12" s="156"/>
      <c r="DQ12" s="156"/>
      <c r="DR12" s="156"/>
      <c r="DS12" s="156"/>
      <c r="DT12" s="156"/>
      <c r="DU12" s="156"/>
      <c r="DV12" s="156"/>
      <c r="DW12" s="156"/>
      <c r="DX12" s="156"/>
      <c r="DY12" s="156"/>
      <c r="DZ12" s="156"/>
      <c r="EA12" s="156"/>
      <c r="EB12" s="156"/>
      <c r="EC12" s="156"/>
      <c r="ED12" s="156"/>
      <c r="EE12" s="156"/>
      <c r="EF12" s="156"/>
      <c r="EG12" s="156"/>
      <c r="EH12" s="156"/>
      <c r="EI12" s="156"/>
      <c r="EJ12" s="156"/>
      <c r="EK12" s="156"/>
      <c r="EL12" s="156"/>
      <c r="EM12" s="156"/>
      <c r="EN12" s="156"/>
      <c r="EO12" s="156"/>
      <c r="EP12" s="156"/>
      <c r="EQ12" s="156"/>
      <c r="ER12" s="156"/>
      <c r="ES12" s="156"/>
      <c r="ET12" s="156"/>
      <c r="EU12" s="156"/>
      <c r="EV12" s="156"/>
      <c r="EW12" s="156"/>
      <c r="EX12" s="156"/>
      <c r="EY12" s="156"/>
      <c r="EZ12" s="156"/>
      <c r="FA12" s="156"/>
      <c r="FB12" s="156"/>
      <c r="FC12" s="156"/>
      <c r="FD12" s="156"/>
      <c r="FE12" s="156"/>
      <c r="FF12" s="156"/>
      <c r="FG12" s="156"/>
      <c r="FH12" s="156"/>
      <c r="FI12" s="156"/>
      <c r="FJ12" s="156"/>
      <c r="FK12" s="156"/>
      <c r="FL12" s="156"/>
      <c r="FM12" s="156"/>
      <c r="FN12" s="156"/>
      <c r="FO12" s="156"/>
      <c r="FP12" s="156"/>
      <c r="FQ12" s="156"/>
      <c r="FR12" s="156"/>
      <c r="FS12" s="156"/>
      <c r="FT12" s="156"/>
      <c r="FU12" s="156"/>
      <c r="FV12" s="156"/>
    </row>
    <row r="13" spans="1:216" s="157" customFormat="1" ht="18.95" customHeight="1">
      <c r="A13" s="160">
        <v>3</v>
      </c>
      <c r="B13" s="183" t="s">
        <v>577</v>
      </c>
      <c r="C13" s="184" t="s">
        <v>578</v>
      </c>
      <c r="D13" s="185">
        <v>41108</v>
      </c>
      <c r="E13" s="186" t="s">
        <v>579</v>
      </c>
      <c r="F13" s="164"/>
      <c r="G13" s="171"/>
      <c r="H13" s="164"/>
      <c r="I13" s="252" t="s">
        <v>798</v>
      </c>
      <c r="J13" s="160">
        <v>3.5</v>
      </c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  <c r="CX13" s="156"/>
      <c r="CY13" s="156"/>
      <c r="CZ13" s="156"/>
      <c r="DA13" s="156"/>
      <c r="DB13" s="156"/>
      <c r="DC13" s="156"/>
      <c r="DD13" s="156"/>
      <c r="DE13" s="156"/>
      <c r="DF13" s="156"/>
      <c r="DG13" s="156"/>
      <c r="DH13" s="156"/>
      <c r="DI13" s="156"/>
      <c r="DJ13" s="156"/>
      <c r="DK13" s="156"/>
      <c r="DL13" s="156"/>
      <c r="DM13" s="156"/>
      <c r="DN13" s="156"/>
      <c r="DO13" s="156"/>
      <c r="DP13" s="156"/>
      <c r="DQ13" s="156"/>
      <c r="DR13" s="156"/>
      <c r="DS13" s="156"/>
      <c r="DT13" s="156"/>
      <c r="DU13" s="156"/>
      <c r="DV13" s="156"/>
      <c r="DW13" s="156"/>
      <c r="DX13" s="156"/>
      <c r="DY13" s="156"/>
      <c r="DZ13" s="156"/>
      <c r="EA13" s="156"/>
      <c r="EB13" s="156"/>
      <c r="EC13" s="156"/>
      <c r="ED13" s="156"/>
      <c r="EE13" s="156"/>
      <c r="EF13" s="156"/>
      <c r="EG13" s="156"/>
      <c r="EH13" s="156"/>
      <c r="EI13" s="156"/>
      <c r="EJ13" s="156"/>
      <c r="EK13" s="156"/>
      <c r="EL13" s="156"/>
      <c r="EM13" s="156"/>
      <c r="EN13" s="156"/>
      <c r="EO13" s="156"/>
      <c r="EP13" s="156"/>
      <c r="EQ13" s="156"/>
      <c r="ER13" s="156"/>
      <c r="ES13" s="156"/>
      <c r="ET13" s="156"/>
      <c r="EU13" s="156"/>
      <c r="EV13" s="156"/>
      <c r="EW13" s="156"/>
      <c r="EX13" s="156"/>
      <c r="EY13" s="156"/>
      <c r="EZ13" s="156"/>
      <c r="FA13" s="156"/>
      <c r="FB13" s="156"/>
      <c r="FC13" s="156"/>
      <c r="FD13" s="156"/>
      <c r="FE13" s="156"/>
      <c r="FF13" s="156"/>
      <c r="FG13" s="156"/>
      <c r="FH13" s="156"/>
      <c r="FI13" s="156"/>
      <c r="FJ13" s="156"/>
      <c r="FK13" s="156"/>
      <c r="FL13" s="156"/>
      <c r="FM13" s="156"/>
      <c r="FN13" s="156"/>
      <c r="FO13" s="156"/>
      <c r="FP13" s="156"/>
      <c r="FQ13" s="156"/>
      <c r="FR13" s="156"/>
      <c r="FS13" s="156"/>
      <c r="FT13" s="156"/>
      <c r="FU13" s="156"/>
      <c r="FV13" s="156"/>
    </row>
    <row r="14" spans="1:216" s="157" customFormat="1" ht="18.95" customHeight="1">
      <c r="A14" s="160">
        <v>3</v>
      </c>
      <c r="B14" s="192" t="s">
        <v>594</v>
      </c>
      <c r="C14" s="184" t="s">
        <v>595</v>
      </c>
      <c r="D14" s="211">
        <v>40945</v>
      </c>
      <c r="E14" s="194" t="s">
        <v>593</v>
      </c>
      <c r="F14" s="165"/>
      <c r="G14" s="163"/>
      <c r="H14" s="163"/>
      <c r="I14" s="179" t="s">
        <v>798</v>
      </c>
      <c r="J14" s="160">
        <v>3.5</v>
      </c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  <c r="CX14" s="156"/>
      <c r="CY14" s="156"/>
      <c r="CZ14" s="156"/>
      <c r="DA14" s="156"/>
      <c r="DB14" s="156"/>
      <c r="DC14" s="156"/>
      <c r="DD14" s="156"/>
      <c r="DE14" s="156"/>
      <c r="DF14" s="156"/>
      <c r="DG14" s="156"/>
      <c r="DH14" s="156"/>
      <c r="DI14" s="156"/>
      <c r="DJ14" s="156"/>
      <c r="DK14" s="156"/>
      <c r="DL14" s="156"/>
      <c r="DM14" s="156"/>
      <c r="DN14" s="156"/>
      <c r="DO14" s="156"/>
      <c r="DP14" s="156"/>
      <c r="DQ14" s="156"/>
      <c r="DR14" s="156"/>
      <c r="DS14" s="156"/>
      <c r="DT14" s="156"/>
      <c r="DU14" s="156"/>
      <c r="DV14" s="156"/>
      <c r="DW14" s="156"/>
      <c r="DX14" s="156"/>
      <c r="DY14" s="156"/>
      <c r="DZ14" s="156"/>
      <c r="EA14" s="156"/>
      <c r="EB14" s="156"/>
      <c r="EC14" s="156"/>
      <c r="ED14" s="156"/>
      <c r="EE14" s="156"/>
      <c r="EF14" s="156"/>
      <c r="EG14" s="156"/>
      <c r="EH14" s="156"/>
      <c r="EI14" s="156"/>
      <c r="EJ14" s="156"/>
      <c r="EK14" s="156"/>
      <c r="EL14" s="156"/>
      <c r="EM14" s="156"/>
      <c r="EN14" s="156"/>
      <c r="EO14" s="156"/>
      <c r="EP14" s="156"/>
      <c r="EQ14" s="156"/>
      <c r="ER14" s="156"/>
      <c r="ES14" s="156"/>
      <c r="ET14" s="156"/>
      <c r="EU14" s="156"/>
      <c r="EV14" s="156"/>
      <c r="EW14" s="156"/>
      <c r="EX14" s="156"/>
      <c r="EY14" s="156"/>
      <c r="EZ14" s="156"/>
      <c r="FA14" s="156"/>
      <c r="FB14" s="156"/>
      <c r="FC14" s="156"/>
      <c r="FD14" s="156"/>
      <c r="FE14" s="156"/>
      <c r="FF14" s="156"/>
      <c r="FG14" s="156"/>
      <c r="FH14" s="156"/>
      <c r="FI14" s="156"/>
      <c r="FJ14" s="156"/>
      <c r="FK14" s="156"/>
      <c r="FL14" s="156"/>
      <c r="FM14" s="156"/>
      <c r="FN14" s="156"/>
      <c r="FO14" s="156"/>
      <c r="FP14" s="156"/>
      <c r="FQ14" s="156"/>
      <c r="FR14" s="156"/>
      <c r="FS14" s="156"/>
      <c r="FT14" s="156"/>
      <c r="FU14" s="156"/>
      <c r="FV14" s="156"/>
    </row>
    <row r="15" spans="1:216" s="157" customFormat="1" ht="18.95" customHeight="1">
      <c r="A15" s="160">
        <v>5</v>
      </c>
      <c r="B15" s="187" t="s">
        <v>584</v>
      </c>
      <c r="C15" s="184" t="s">
        <v>585</v>
      </c>
      <c r="D15" s="185">
        <v>41187</v>
      </c>
      <c r="E15" s="186" t="s">
        <v>581</v>
      </c>
      <c r="F15" s="170"/>
      <c r="G15" s="171"/>
      <c r="H15" s="164"/>
      <c r="I15" s="172" t="s">
        <v>841</v>
      </c>
      <c r="J15" s="160">
        <v>5</v>
      </c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  <c r="CX15" s="156"/>
      <c r="CY15" s="156"/>
      <c r="CZ15" s="156"/>
      <c r="DA15" s="156"/>
      <c r="DB15" s="156"/>
      <c r="DC15" s="156"/>
      <c r="DD15" s="156"/>
      <c r="DE15" s="156"/>
      <c r="DF15" s="156"/>
      <c r="DG15" s="156"/>
      <c r="DH15" s="156"/>
      <c r="DI15" s="156"/>
      <c r="DJ15" s="156"/>
      <c r="DK15" s="156"/>
      <c r="DL15" s="156"/>
      <c r="DM15" s="156"/>
      <c r="DN15" s="156"/>
      <c r="DO15" s="156"/>
      <c r="DP15" s="156"/>
      <c r="DQ15" s="156"/>
      <c r="DR15" s="156"/>
      <c r="DS15" s="156"/>
      <c r="DT15" s="156"/>
      <c r="DU15" s="156"/>
      <c r="DV15" s="156"/>
      <c r="DW15" s="156"/>
      <c r="DX15" s="156"/>
      <c r="DY15" s="156"/>
      <c r="DZ15" s="156"/>
      <c r="EA15" s="156"/>
      <c r="EB15" s="156"/>
      <c r="EC15" s="156"/>
      <c r="ED15" s="156"/>
      <c r="EE15" s="156"/>
      <c r="EF15" s="156"/>
      <c r="EG15" s="156"/>
      <c r="EH15" s="156"/>
      <c r="EI15" s="156"/>
      <c r="EJ15" s="156"/>
      <c r="EK15" s="156"/>
      <c r="EL15" s="156"/>
      <c r="EM15" s="156"/>
      <c r="EN15" s="156"/>
      <c r="EO15" s="156"/>
      <c r="EP15" s="156"/>
      <c r="EQ15" s="156"/>
      <c r="ER15" s="156"/>
      <c r="ES15" s="156"/>
      <c r="ET15" s="156"/>
      <c r="EU15" s="156"/>
      <c r="EV15" s="156"/>
      <c r="EW15" s="156"/>
      <c r="EX15" s="156"/>
      <c r="EY15" s="156"/>
      <c r="EZ15" s="156"/>
      <c r="FA15" s="156"/>
      <c r="FB15" s="156"/>
      <c r="FC15" s="156"/>
      <c r="FD15" s="156"/>
      <c r="FE15" s="156"/>
      <c r="FF15" s="156"/>
      <c r="FG15" s="156"/>
      <c r="FH15" s="156"/>
      <c r="FI15" s="156"/>
      <c r="FJ15" s="156"/>
      <c r="FK15" s="156"/>
      <c r="FL15" s="156"/>
      <c r="FM15" s="156"/>
      <c r="FN15" s="156"/>
      <c r="FO15" s="156"/>
      <c r="FP15" s="156"/>
      <c r="FQ15" s="156"/>
      <c r="FR15" s="156"/>
      <c r="FS15" s="156"/>
      <c r="FT15" s="156"/>
      <c r="FU15" s="156"/>
      <c r="FV15" s="156"/>
    </row>
    <row r="16" spans="1:216" ht="18.95" customHeight="1">
      <c r="A16" s="160">
        <v>6</v>
      </c>
      <c r="B16" s="188" t="s">
        <v>590</v>
      </c>
      <c r="C16" s="189" t="s">
        <v>591</v>
      </c>
      <c r="D16" s="190" t="s">
        <v>592</v>
      </c>
      <c r="E16" s="191" t="s">
        <v>589</v>
      </c>
      <c r="F16" s="164"/>
      <c r="G16" s="163"/>
      <c r="H16" s="163"/>
      <c r="I16" s="173" t="s">
        <v>792</v>
      </c>
      <c r="J16" s="160">
        <v>6.5</v>
      </c>
    </row>
    <row r="17" spans="1:10" ht="18.95" customHeight="1">
      <c r="A17" s="160">
        <v>6</v>
      </c>
      <c r="B17" s="195" t="s">
        <v>596</v>
      </c>
      <c r="C17" s="182" t="s">
        <v>597</v>
      </c>
      <c r="D17" s="206">
        <v>41202</v>
      </c>
      <c r="E17" s="197" t="s">
        <v>475</v>
      </c>
      <c r="F17" s="164"/>
      <c r="G17" s="178"/>
      <c r="H17" s="163"/>
      <c r="I17" s="179" t="s">
        <v>792</v>
      </c>
      <c r="J17" s="160">
        <v>6.5</v>
      </c>
    </row>
    <row r="18" spans="1:10" ht="18.95" customHeight="1">
      <c r="A18" s="160">
        <v>8</v>
      </c>
      <c r="B18" s="195" t="s">
        <v>580</v>
      </c>
      <c r="C18" s="182" t="s">
        <v>733</v>
      </c>
      <c r="D18" s="198">
        <v>41218</v>
      </c>
      <c r="E18" s="197" t="s">
        <v>734</v>
      </c>
      <c r="F18" s="164"/>
      <c r="G18" s="163"/>
      <c r="H18" s="163"/>
      <c r="I18" s="173" t="s">
        <v>846</v>
      </c>
      <c r="J18" s="160">
        <v>8</v>
      </c>
    </row>
    <row r="19" spans="1:10" ht="15.75">
      <c r="A19" s="160">
        <v>9</v>
      </c>
      <c r="B19" s="195" t="s">
        <v>603</v>
      </c>
      <c r="C19" s="182" t="s">
        <v>604</v>
      </c>
      <c r="D19" s="198">
        <v>41178</v>
      </c>
      <c r="E19" s="197" t="s">
        <v>605</v>
      </c>
      <c r="F19" s="164"/>
      <c r="G19" s="178"/>
      <c r="H19" s="163"/>
      <c r="I19" s="179" t="s">
        <v>790</v>
      </c>
      <c r="J19" s="160">
        <v>9</v>
      </c>
    </row>
    <row r="20" spans="1:10" ht="15.75">
      <c r="A20" s="160">
        <v>10</v>
      </c>
      <c r="B20" s="195" t="s">
        <v>606</v>
      </c>
      <c r="C20" s="182" t="s">
        <v>607</v>
      </c>
      <c r="D20" s="198">
        <v>41080</v>
      </c>
      <c r="E20" s="197" t="s">
        <v>605</v>
      </c>
      <c r="F20" s="164"/>
      <c r="G20" s="163"/>
      <c r="H20" s="163"/>
      <c r="I20" s="173" t="s">
        <v>785</v>
      </c>
      <c r="J20" s="160">
        <v>10</v>
      </c>
    </row>
    <row r="21" spans="1:10" ht="15.75">
      <c r="A21" s="160">
        <v>11</v>
      </c>
      <c r="B21" s="187" t="s">
        <v>582</v>
      </c>
      <c r="C21" s="184" t="s">
        <v>583</v>
      </c>
      <c r="D21" s="207">
        <v>41206</v>
      </c>
      <c r="E21" s="186" t="s">
        <v>579</v>
      </c>
      <c r="F21" s="170"/>
      <c r="G21" s="171"/>
      <c r="H21" s="164"/>
      <c r="I21" s="172" t="s">
        <v>825</v>
      </c>
      <c r="J21" s="160">
        <v>11</v>
      </c>
    </row>
    <row r="22" spans="1:10" ht="15.75">
      <c r="A22" s="160">
        <v>12</v>
      </c>
      <c r="B22" s="188" t="s">
        <v>586</v>
      </c>
      <c r="C22" s="189" t="s">
        <v>587</v>
      </c>
      <c r="D22" s="209" t="s">
        <v>588</v>
      </c>
      <c r="E22" s="191" t="s">
        <v>589</v>
      </c>
      <c r="F22" s="164"/>
      <c r="G22" s="163"/>
      <c r="H22" s="163"/>
      <c r="I22" s="173" t="s">
        <v>793</v>
      </c>
      <c r="J22" s="160">
        <v>12</v>
      </c>
    </row>
  </sheetData>
  <sortState ref="A11:J22">
    <sortCondition ref="I11:I22"/>
  </sortState>
  <mergeCells count="3">
    <mergeCell ref="B5:E5"/>
    <mergeCell ref="B6:D6"/>
    <mergeCell ref="F9:H9"/>
  </mergeCells>
  <phoneticPr fontId="27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I31"/>
  <sheetViews>
    <sheetView topLeftCell="A14" zoomScaleSheetLayoutView="1" workbookViewId="0">
      <selection activeCell="E32" sqref="E32"/>
    </sheetView>
  </sheetViews>
  <sheetFormatPr defaultColWidth="11.42578125" defaultRowHeight="15.75"/>
  <cols>
    <col min="1" max="1" width="6.28515625" style="274" customWidth="1"/>
    <col min="2" max="2" width="10.42578125" style="275" customWidth="1"/>
    <col min="3" max="3" width="14.85546875" style="275" customWidth="1"/>
    <col min="4" max="4" width="11.85546875" style="276" bestFit="1" customWidth="1"/>
    <col min="5" max="5" width="19.42578125" style="275" customWidth="1"/>
    <col min="6" max="6" width="10.85546875" style="278" customWidth="1"/>
    <col min="7" max="7" width="9.42578125" style="289" customWidth="1"/>
    <col min="8" max="8" width="10.140625" style="274" customWidth="1"/>
    <col min="9" max="9" width="9.7109375" style="274" customWidth="1"/>
    <col min="10" max="10" width="10.85546875" style="274" customWidth="1"/>
    <col min="11" max="11" width="9.5703125" style="274" customWidth="1"/>
    <col min="12" max="12" width="9.7109375" style="274" customWidth="1"/>
    <col min="13" max="16384" width="11.42578125" style="274"/>
  </cols>
  <sheetData>
    <row r="1" spans="1:191" s="272" customFormat="1" ht="18.75" customHeight="1">
      <c r="A1" s="269"/>
      <c r="B1" s="262" t="s">
        <v>610</v>
      </c>
      <c r="C1" s="262"/>
      <c r="D1" s="269"/>
      <c r="E1" s="262"/>
      <c r="F1" s="269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BU1" s="271"/>
      <c r="BV1" s="271"/>
      <c r="BW1" s="271"/>
      <c r="BX1" s="271"/>
      <c r="BY1" s="271"/>
      <c r="BZ1" s="271"/>
      <c r="CA1" s="271"/>
      <c r="CB1" s="271"/>
      <c r="CC1" s="271"/>
      <c r="CD1" s="271"/>
      <c r="CE1" s="271"/>
      <c r="CF1" s="271"/>
      <c r="CG1" s="271"/>
      <c r="CH1" s="271"/>
      <c r="CI1" s="271"/>
      <c r="CJ1" s="271"/>
      <c r="CK1" s="271"/>
      <c r="CL1" s="271"/>
      <c r="CM1" s="271"/>
      <c r="CN1" s="271"/>
      <c r="CO1" s="271"/>
      <c r="CP1" s="271"/>
      <c r="CQ1" s="271"/>
      <c r="CR1" s="271"/>
      <c r="CS1" s="271"/>
      <c r="CT1" s="271"/>
      <c r="CU1" s="271"/>
      <c r="CV1" s="271"/>
      <c r="CW1" s="271"/>
      <c r="CX1" s="271"/>
      <c r="CY1" s="271"/>
      <c r="CZ1" s="271"/>
      <c r="DA1" s="271"/>
      <c r="DB1" s="271"/>
      <c r="DC1" s="271"/>
      <c r="DD1" s="271"/>
      <c r="DE1" s="271"/>
      <c r="DF1" s="271"/>
      <c r="DG1" s="271"/>
      <c r="DH1" s="271"/>
      <c r="DI1" s="271"/>
      <c r="DJ1" s="271"/>
      <c r="DK1" s="271"/>
      <c r="DL1" s="271"/>
      <c r="DM1" s="271"/>
      <c r="DN1" s="271"/>
      <c r="DO1" s="271"/>
      <c r="DP1" s="271"/>
      <c r="DQ1" s="271"/>
      <c r="DR1" s="271"/>
      <c r="DS1" s="271"/>
      <c r="DT1" s="271"/>
      <c r="DU1" s="271"/>
      <c r="DV1" s="271"/>
      <c r="DW1" s="271"/>
      <c r="DX1" s="271"/>
      <c r="DY1" s="271"/>
      <c r="DZ1" s="271"/>
      <c r="EA1" s="271"/>
      <c r="EB1" s="271"/>
      <c r="EC1" s="271"/>
      <c r="ED1" s="271"/>
      <c r="EE1" s="271"/>
      <c r="EF1" s="271"/>
      <c r="EG1" s="271"/>
      <c r="EH1" s="271"/>
      <c r="EI1" s="271"/>
      <c r="EJ1" s="271"/>
      <c r="EK1" s="271"/>
      <c r="EL1" s="271"/>
      <c r="EM1" s="271"/>
      <c r="EN1" s="271"/>
      <c r="EO1" s="271"/>
      <c r="EP1" s="271"/>
      <c r="EQ1" s="271"/>
      <c r="ER1" s="271"/>
      <c r="ES1" s="271"/>
      <c r="ET1" s="271"/>
      <c r="EU1" s="271"/>
      <c r="EV1" s="271"/>
      <c r="EW1" s="271"/>
      <c r="EX1" s="271"/>
      <c r="EY1" s="271"/>
      <c r="EZ1" s="271"/>
      <c r="FA1" s="271"/>
      <c r="FB1" s="271"/>
      <c r="FC1" s="271"/>
      <c r="FD1" s="271"/>
      <c r="FE1" s="271"/>
      <c r="FF1" s="271"/>
      <c r="FG1" s="271"/>
      <c r="FH1" s="271"/>
      <c r="FI1" s="271"/>
      <c r="FJ1" s="271"/>
      <c r="FK1" s="271"/>
      <c r="FL1" s="271"/>
      <c r="FM1" s="271"/>
      <c r="FN1" s="271"/>
      <c r="FO1" s="271"/>
      <c r="FP1" s="271"/>
      <c r="FQ1" s="271"/>
      <c r="FR1" s="271"/>
      <c r="FS1" s="271"/>
      <c r="FT1" s="271"/>
      <c r="FU1" s="271"/>
      <c r="FV1" s="271"/>
      <c r="FW1" s="271"/>
      <c r="FX1" s="271"/>
      <c r="FY1" s="271"/>
      <c r="FZ1" s="271"/>
      <c r="GA1" s="271"/>
      <c r="GB1" s="271"/>
      <c r="GC1" s="271"/>
      <c r="GD1" s="271"/>
      <c r="GE1" s="271"/>
      <c r="GF1" s="271"/>
      <c r="GG1" s="271"/>
      <c r="GH1" s="271"/>
      <c r="GI1" s="271"/>
    </row>
    <row r="2" spans="1:191" s="272" customFormat="1" ht="18.75" customHeight="1">
      <c r="A2" s="269"/>
      <c r="B2" s="262"/>
      <c r="C2" s="262"/>
      <c r="D2" s="269"/>
      <c r="F2" s="269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1"/>
      <c r="CP2" s="271"/>
      <c r="CQ2" s="271"/>
      <c r="CR2" s="271"/>
      <c r="CS2" s="271"/>
      <c r="CT2" s="271"/>
      <c r="CU2" s="271"/>
      <c r="CV2" s="271"/>
      <c r="CW2" s="271"/>
      <c r="CX2" s="271"/>
      <c r="CY2" s="271"/>
      <c r="CZ2" s="271"/>
      <c r="DA2" s="271"/>
      <c r="DB2" s="271"/>
      <c r="DC2" s="271"/>
      <c r="DD2" s="271"/>
      <c r="DE2" s="271"/>
      <c r="DF2" s="271"/>
      <c r="DG2" s="271"/>
      <c r="DH2" s="271"/>
      <c r="DI2" s="271"/>
      <c r="DJ2" s="271"/>
      <c r="DK2" s="271"/>
      <c r="DL2" s="271"/>
      <c r="DM2" s="271"/>
      <c r="DN2" s="271"/>
      <c r="DO2" s="271"/>
      <c r="DP2" s="271"/>
      <c r="DQ2" s="271"/>
      <c r="DR2" s="271"/>
      <c r="DS2" s="271"/>
      <c r="DT2" s="271"/>
      <c r="DU2" s="271"/>
      <c r="DV2" s="271"/>
      <c r="DW2" s="271"/>
      <c r="DX2" s="271"/>
      <c r="DY2" s="271"/>
      <c r="DZ2" s="271"/>
      <c r="EA2" s="271"/>
      <c r="EB2" s="271"/>
      <c r="EC2" s="271"/>
      <c r="ED2" s="271"/>
      <c r="EE2" s="271"/>
      <c r="EF2" s="271"/>
      <c r="EG2" s="271"/>
      <c r="EH2" s="271"/>
      <c r="EI2" s="271"/>
      <c r="EJ2" s="271"/>
      <c r="EK2" s="271"/>
      <c r="EL2" s="271"/>
      <c r="EM2" s="271"/>
      <c r="EN2" s="271"/>
      <c r="EO2" s="271"/>
      <c r="EP2" s="271"/>
      <c r="EQ2" s="271"/>
      <c r="ER2" s="271"/>
      <c r="ES2" s="271"/>
      <c r="ET2" s="271"/>
      <c r="EU2" s="271"/>
      <c r="EV2" s="271"/>
      <c r="EW2" s="271"/>
      <c r="EX2" s="271"/>
      <c r="EY2" s="271"/>
      <c r="EZ2" s="271"/>
      <c r="FA2" s="271"/>
      <c r="FB2" s="271"/>
      <c r="FC2" s="271"/>
      <c r="FD2" s="271"/>
      <c r="FE2" s="271"/>
      <c r="FF2" s="271"/>
      <c r="FG2" s="271"/>
      <c r="FH2" s="271"/>
      <c r="FI2" s="271"/>
      <c r="FJ2" s="271"/>
      <c r="FK2" s="271"/>
      <c r="FL2" s="271"/>
      <c r="FM2" s="271"/>
      <c r="FN2" s="271"/>
      <c r="FO2" s="271"/>
      <c r="FP2" s="271"/>
      <c r="FQ2" s="271"/>
      <c r="FR2" s="271"/>
      <c r="FS2" s="271"/>
      <c r="FT2" s="271"/>
      <c r="FU2" s="271"/>
      <c r="FV2" s="271"/>
      <c r="FW2" s="271"/>
      <c r="FX2" s="271"/>
      <c r="FY2" s="271"/>
      <c r="FZ2" s="271"/>
      <c r="GA2" s="271"/>
      <c r="GB2" s="271"/>
      <c r="GC2" s="271"/>
      <c r="GD2" s="271"/>
      <c r="GE2" s="271"/>
      <c r="GF2" s="271"/>
      <c r="GG2" s="271"/>
      <c r="GH2" s="271"/>
      <c r="GI2" s="271"/>
    </row>
    <row r="3" spans="1:191" s="272" customFormat="1" ht="18.75" customHeight="1">
      <c r="A3" s="269"/>
      <c r="B3" s="262"/>
      <c r="C3" s="262"/>
      <c r="D3" s="269"/>
      <c r="E3" s="262"/>
      <c r="F3" s="269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1"/>
      <c r="BW3" s="271"/>
      <c r="BX3" s="271"/>
      <c r="BY3" s="271"/>
      <c r="BZ3" s="271"/>
      <c r="CA3" s="271"/>
      <c r="CB3" s="271"/>
      <c r="CC3" s="271"/>
      <c r="CD3" s="271"/>
      <c r="CE3" s="271"/>
      <c r="CF3" s="271"/>
      <c r="CG3" s="271"/>
      <c r="CH3" s="271"/>
      <c r="CI3" s="271"/>
      <c r="CJ3" s="271"/>
      <c r="CK3" s="271"/>
      <c r="CL3" s="271"/>
      <c r="CM3" s="271"/>
      <c r="CN3" s="271"/>
      <c r="CO3" s="271"/>
      <c r="CP3" s="271"/>
      <c r="CQ3" s="271"/>
      <c r="CR3" s="271"/>
      <c r="CS3" s="271"/>
      <c r="CT3" s="271"/>
      <c r="CU3" s="271"/>
      <c r="CV3" s="271"/>
      <c r="CW3" s="271"/>
      <c r="CX3" s="271"/>
      <c r="CY3" s="271"/>
      <c r="CZ3" s="271"/>
      <c r="DA3" s="271"/>
      <c r="DB3" s="271"/>
      <c r="DC3" s="271"/>
      <c r="DD3" s="271"/>
      <c r="DE3" s="271"/>
      <c r="DF3" s="271"/>
      <c r="DG3" s="271"/>
      <c r="DH3" s="271"/>
      <c r="DI3" s="271"/>
      <c r="DJ3" s="271"/>
      <c r="DK3" s="271"/>
      <c r="DL3" s="271"/>
      <c r="DM3" s="271"/>
      <c r="DN3" s="271"/>
      <c r="DO3" s="271"/>
      <c r="DP3" s="271"/>
      <c r="DQ3" s="271"/>
      <c r="DR3" s="271"/>
      <c r="DS3" s="271"/>
      <c r="DT3" s="271"/>
      <c r="DU3" s="271"/>
      <c r="DV3" s="271"/>
      <c r="DW3" s="271"/>
      <c r="DX3" s="271"/>
      <c r="DY3" s="271"/>
      <c r="DZ3" s="271"/>
      <c r="EA3" s="271"/>
      <c r="EB3" s="271"/>
      <c r="EC3" s="271"/>
      <c r="ED3" s="271"/>
      <c r="EE3" s="271"/>
      <c r="EF3" s="271"/>
      <c r="EG3" s="271"/>
      <c r="EH3" s="271"/>
      <c r="EI3" s="271"/>
      <c r="EJ3" s="271"/>
      <c r="EK3" s="271"/>
      <c r="EL3" s="271"/>
      <c r="EM3" s="271"/>
      <c r="EN3" s="271"/>
      <c r="EO3" s="271"/>
      <c r="EP3" s="271"/>
      <c r="EQ3" s="271"/>
      <c r="ER3" s="271"/>
      <c r="ES3" s="271"/>
      <c r="ET3" s="271"/>
      <c r="EU3" s="271"/>
      <c r="EV3" s="271"/>
      <c r="EW3" s="271"/>
      <c r="EX3" s="271"/>
      <c r="EY3" s="271"/>
      <c r="EZ3" s="271"/>
      <c r="FA3" s="271"/>
      <c r="FB3" s="271"/>
      <c r="FC3" s="271"/>
      <c r="FD3" s="271"/>
      <c r="FE3" s="271"/>
      <c r="FF3" s="271"/>
      <c r="FG3" s="271"/>
      <c r="FH3" s="271"/>
      <c r="FI3" s="271"/>
      <c r="FJ3" s="271"/>
      <c r="FK3" s="271"/>
      <c r="FL3" s="271"/>
      <c r="FM3" s="271"/>
      <c r="FN3" s="271"/>
      <c r="FO3" s="271"/>
      <c r="FP3" s="271"/>
      <c r="FQ3" s="271"/>
      <c r="FR3" s="271"/>
      <c r="FS3" s="271"/>
      <c r="FT3" s="271"/>
      <c r="FU3" s="271"/>
      <c r="FV3" s="271"/>
      <c r="FW3" s="271"/>
      <c r="FX3" s="271"/>
      <c r="FY3" s="271"/>
      <c r="FZ3" s="271"/>
      <c r="GA3" s="271"/>
      <c r="GB3" s="271"/>
      <c r="GC3" s="271"/>
      <c r="GD3" s="271"/>
      <c r="GE3" s="271"/>
      <c r="GF3" s="271"/>
      <c r="GG3" s="271"/>
      <c r="GH3" s="271"/>
      <c r="GI3" s="271"/>
    </row>
    <row r="4" spans="1:191" s="272" customFormat="1">
      <c r="A4" s="269"/>
      <c r="B4" s="344" t="s">
        <v>609</v>
      </c>
      <c r="C4" s="344"/>
      <c r="D4" s="344"/>
      <c r="E4" s="344"/>
      <c r="F4" s="262" t="s">
        <v>3</v>
      </c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  <c r="CE4" s="271"/>
      <c r="CF4" s="271"/>
      <c r="CG4" s="271"/>
      <c r="CH4" s="271"/>
      <c r="CI4" s="271"/>
      <c r="CJ4" s="271"/>
      <c r="CK4" s="271"/>
      <c r="CL4" s="271"/>
      <c r="CM4" s="271"/>
      <c r="CN4" s="271"/>
      <c r="CO4" s="271"/>
      <c r="CP4" s="271"/>
      <c r="CQ4" s="271"/>
      <c r="CR4" s="271"/>
      <c r="CS4" s="271"/>
      <c r="CT4" s="271"/>
      <c r="CU4" s="271"/>
      <c r="CV4" s="271"/>
      <c r="CW4" s="271"/>
      <c r="CX4" s="271"/>
      <c r="CY4" s="271"/>
      <c r="CZ4" s="271"/>
      <c r="DA4" s="271"/>
      <c r="DB4" s="271"/>
      <c r="DC4" s="271"/>
      <c r="DD4" s="271"/>
      <c r="DE4" s="271"/>
      <c r="DF4" s="271"/>
      <c r="DG4" s="271"/>
      <c r="DH4" s="271"/>
      <c r="DI4" s="271"/>
      <c r="DJ4" s="271"/>
      <c r="DK4" s="271"/>
      <c r="DL4" s="271"/>
      <c r="DM4" s="271"/>
      <c r="DN4" s="271"/>
      <c r="DO4" s="271"/>
      <c r="DP4" s="271"/>
      <c r="DQ4" s="271"/>
      <c r="DR4" s="271"/>
      <c r="DS4" s="271"/>
      <c r="DT4" s="271"/>
      <c r="DU4" s="271"/>
      <c r="DV4" s="271"/>
      <c r="DW4" s="271"/>
      <c r="DX4" s="271"/>
      <c r="DY4" s="271"/>
      <c r="DZ4" s="271"/>
      <c r="EA4" s="271"/>
      <c r="EB4" s="271"/>
      <c r="EC4" s="271"/>
      <c r="ED4" s="271"/>
      <c r="EE4" s="271"/>
      <c r="EF4" s="271"/>
      <c r="EG4" s="271"/>
      <c r="EH4" s="271"/>
      <c r="EI4" s="271"/>
      <c r="EJ4" s="271"/>
      <c r="EK4" s="271"/>
      <c r="EL4" s="271"/>
      <c r="EM4" s="271"/>
      <c r="EN4" s="271"/>
      <c r="EO4" s="271"/>
      <c r="EP4" s="271"/>
      <c r="EQ4" s="271"/>
      <c r="ER4" s="271"/>
      <c r="ES4" s="271"/>
      <c r="ET4" s="271"/>
      <c r="EU4" s="271"/>
      <c r="EV4" s="271"/>
      <c r="EW4" s="271"/>
      <c r="EX4" s="271"/>
      <c r="EY4" s="271"/>
      <c r="EZ4" s="271"/>
      <c r="FA4" s="271"/>
      <c r="FB4" s="271"/>
      <c r="FC4" s="271"/>
      <c r="FD4" s="271"/>
      <c r="FE4" s="271"/>
      <c r="FF4" s="271"/>
      <c r="FG4" s="271"/>
      <c r="FH4" s="271"/>
      <c r="FI4" s="271"/>
      <c r="FJ4" s="271"/>
      <c r="FK4" s="271"/>
      <c r="FL4" s="271"/>
      <c r="FM4" s="271"/>
      <c r="FN4" s="271"/>
      <c r="FO4" s="271"/>
      <c r="FP4" s="271"/>
      <c r="FQ4" s="271"/>
      <c r="FR4" s="271"/>
      <c r="FS4" s="271"/>
      <c r="FT4" s="271"/>
      <c r="FU4" s="271"/>
      <c r="FV4" s="271"/>
      <c r="FW4" s="271"/>
      <c r="FX4" s="271"/>
      <c r="FY4" s="271"/>
      <c r="FZ4" s="271"/>
      <c r="GA4" s="271"/>
      <c r="GB4" s="271"/>
      <c r="GC4" s="271"/>
      <c r="GD4" s="271"/>
      <c r="GE4" s="271"/>
      <c r="GF4" s="271"/>
      <c r="GG4" s="271"/>
      <c r="GH4" s="271"/>
      <c r="GI4" s="271"/>
    </row>
    <row r="5" spans="1:191" s="279" customFormat="1">
      <c r="A5" s="274"/>
      <c r="B5" s="275"/>
      <c r="C5" s="275"/>
      <c r="D5" s="276"/>
      <c r="E5" s="275"/>
      <c r="F5" s="278"/>
      <c r="G5" s="275"/>
    </row>
    <row r="6" spans="1:191" s="279" customFormat="1" ht="18.75" customHeight="1">
      <c r="A6" s="274"/>
      <c r="B6" s="154" t="s">
        <v>856</v>
      </c>
      <c r="C6" s="278"/>
      <c r="D6" s="276"/>
      <c r="E6" s="275"/>
      <c r="F6" s="278"/>
      <c r="G6" s="275"/>
    </row>
    <row r="7" spans="1:191" s="279" customFormat="1" ht="12" customHeight="1">
      <c r="A7" s="274"/>
      <c r="B7" s="275"/>
      <c r="C7" s="275"/>
      <c r="D7" s="276"/>
      <c r="E7" s="275"/>
      <c r="F7" s="278"/>
      <c r="G7" s="275"/>
    </row>
    <row r="8" spans="1:191" s="279" customFormat="1" ht="15.95" customHeight="1" thickBot="1">
      <c r="A8" s="280" t="s">
        <v>274</v>
      </c>
      <c r="B8" s="281" t="s">
        <v>568</v>
      </c>
      <c r="C8" s="281" t="s">
        <v>569</v>
      </c>
      <c r="D8" s="280" t="s">
        <v>561</v>
      </c>
      <c r="E8" s="281" t="s">
        <v>565</v>
      </c>
      <c r="F8" s="280" t="s">
        <v>853</v>
      </c>
      <c r="G8" s="280" t="s">
        <v>113</v>
      </c>
      <c r="H8" s="311" t="s">
        <v>854</v>
      </c>
      <c r="I8" s="168" t="s">
        <v>113</v>
      </c>
      <c r="J8" s="311" t="s">
        <v>63</v>
      </c>
      <c r="K8" s="168" t="s">
        <v>113</v>
      </c>
      <c r="L8" s="168" t="s">
        <v>855</v>
      </c>
    </row>
    <row r="9" spans="1:191" s="279" customFormat="1" ht="18.95" customHeight="1" thickTop="1">
      <c r="A9" s="283">
        <v>1</v>
      </c>
      <c r="B9" s="195" t="s">
        <v>548</v>
      </c>
      <c r="C9" s="182" t="s">
        <v>649</v>
      </c>
      <c r="D9" s="206">
        <v>41495</v>
      </c>
      <c r="E9" s="265" t="s">
        <v>602</v>
      </c>
      <c r="F9" s="292">
        <v>27.09</v>
      </c>
      <c r="G9" s="283">
        <v>3</v>
      </c>
      <c r="H9" s="241" t="s">
        <v>768</v>
      </c>
      <c r="I9" s="239">
        <v>1</v>
      </c>
      <c r="J9" s="301" t="s">
        <v>800</v>
      </c>
      <c r="K9" s="299">
        <v>1.5</v>
      </c>
      <c r="L9" s="241">
        <v>5.5</v>
      </c>
    </row>
    <row r="10" spans="1:191" s="279" customFormat="1" ht="18.95" customHeight="1">
      <c r="A10" s="285">
        <v>2</v>
      </c>
      <c r="B10" s="290" t="s">
        <v>644</v>
      </c>
      <c r="C10" s="182" t="s">
        <v>645</v>
      </c>
      <c r="D10" s="251">
        <v>41348</v>
      </c>
      <c r="E10" s="267" t="s">
        <v>631</v>
      </c>
      <c r="F10" s="286">
        <v>24.58</v>
      </c>
      <c r="G10" s="285">
        <v>1</v>
      </c>
      <c r="H10" s="241" t="s">
        <v>765</v>
      </c>
      <c r="I10" s="239">
        <v>3</v>
      </c>
      <c r="J10" s="306" t="s">
        <v>798</v>
      </c>
      <c r="K10" s="299">
        <v>3</v>
      </c>
      <c r="L10" s="241">
        <v>7</v>
      </c>
    </row>
    <row r="11" spans="1:191" s="279" customFormat="1" ht="18.95" customHeight="1">
      <c r="A11" s="283">
        <v>3</v>
      </c>
      <c r="B11" s="195" t="s">
        <v>620</v>
      </c>
      <c r="C11" s="182" t="s">
        <v>648</v>
      </c>
      <c r="D11" s="206">
        <v>41576</v>
      </c>
      <c r="E11" s="265" t="s">
        <v>602</v>
      </c>
      <c r="F11" s="286">
        <v>27.32</v>
      </c>
      <c r="G11" s="283">
        <v>4</v>
      </c>
      <c r="H11" s="241" t="s">
        <v>767</v>
      </c>
      <c r="I11" s="239">
        <v>5</v>
      </c>
      <c r="J11" s="306" t="s">
        <v>800</v>
      </c>
      <c r="K11" s="299">
        <v>1.5</v>
      </c>
      <c r="L11" s="241">
        <v>10.5</v>
      </c>
    </row>
    <row r="12" spans="1:191" s="279" customFormat="1" ht="18.95" customHeight="1">
      <c r="A12" s="285">
        <v>4</v>
      </c>
      <c r="B12" s="291" t="s">
        <v>629</v>
      </c>
      <c r="C12" s="182" t="s">
        <v>630</v>
      </c>
      <c r="D12" s="250">
        <v>41775</v>
      </c>
      <c r="E12" s="267" t="s">
        <v>631</v>
      </c>
      <c r="F12" s="286">
        <v>28.5</v>
      </c>
      <c r="G12" s="285">
        <v>6</v>
      </c>
      <c r="H12" s="241" t="s">
        <v>766</v>
      </c>
      <c r="I12" s="239">
        <v>8</v>
      </c>
      <c r="J12" s="306" t="s">
        <v>792</v>
      </c>
      <c r="K12" s="299">
        <v>4</v>
      </c>
      <c r="L12" s="241">
        <v>18</v>
      </c>
    </row>
    <row r="13" spans="1:191" s="279" customFormat="1" ht="18.95" customHeight="1">
      <c r="A13" s="283">
        <v>5</v>
      </c>
      <c r="B13" s="187" t="s">
        <v>622</v>
      </c>
      <c r="C13" s="182" t="s">
        <v>623</v>
      </c>
      <c r="D13" s="185">
        <v>41578</v>
      </c>
      <c r="E13" s="186" t="s">
        <v>581</v>
      </c>
      <c r="F13" s="286">
        <v>26.9</v>
      </c>
      <c r="G13" s="283">
        <v>2</v>
      </c>
      <c r="H13" s="241" t="s">
        <v>755</v>
      </c>
      <c r="I13" s="239">
        <v>13</v>
      </c>
      <c r="J13" s="306" t="s">
        <v>790</v>
      </c>
      <c r="K13" s="299">
        <v>5</v>
      </c>
      <c r="L13" s="241">
        <v>20</v>
      </c>
    </row>
    <row r="14" spans="1:191" s="279" customFormat="1" ht="18.95" customHeight="1">
      <c r="A14" s="285">
        <v>6</v>
      </c>
      <c r="B14" s="187" t="s">
        <v>620</v>
      </c>
      <c r="C14" s="182" t="s">
        <v>621</v>
      </c>
      <c r="D14" s="185">
        <v>41395</v>
      </c>
      <c r="E14" s="186" t="s">
        <v>581</v>
      </c>
      <c r="F14" s="286">
        <v>30.92</v>
      </c>
      <c r="G14" s="285">
        <v>14</v>
      </c>
      <c r="H14" s="241" t="s">
        <v>754</v>
      </c>
      <c r="I14" s="239">
        <v>2</v>
      </c>
      <c r="J14" s="301" t="s">
        <v>788</v>
      </c>
      <c r="K14" s="299">
        <v>8</v>
      </c>
      <c r="L14" s="241">
        <v>24</v>
      </c>
    </row>
    <row r="15" spans="1:191" s="279" customFormat="1" ht="18.95" customHeight="1">
      <c r="A15" s="283">
        <v>7</v>
      </c>
      <c r="B15" s="187" t="s">
        <v>624</v>
      </c>
      <c r="C15" s="182" t="s">
        <v>625</v>
      </c>
      <c r="D15" s="185">
        <v>41990</v>
      </c>
      <c r="E15" s="186" t="s">
        <v>579</v>
      </c>
      <c r="F15" s="286">
        <v>28.93</v>
      </c>
      <c r="G15" s="283">
        <v>8</v>
      </c>
      <c r="H15" s="241" t="s">
        <v>756</v>
      </c>
      <c r="I15" s="239">
        <v>7</v>
      </c>
      <c r="J15" s="306" t="s">
        <v>789</v>
      </c>
      <c r="K15" s="299">
        <v>12</v>
      </c>
      <c r="L15" s="241">
        <v>27</v>
      </c>
    </row>
    <row r="16" spans="1:191" s="279" customFormat="1" ht="18" customHeight="1">
      <c r="A16" s="285">
        <v>8</v>
      </c>
      <c r="B16" s="266" t="s">
        <v>634</v>
      </c>
      <c r="C16" s="182" t="s">
        <v>635</v>
      </c>
      <c r="D16" s="250">
        <v>42251</v>
      </c>
      <c r="E16" s="267" t="s">
        <v>593</v>
      </c>
      <c r="F16" s="286">
        <v>27.85</v>
      </c>
      <c r="G16" s="285">
        <v>5</v>
      </c>
      <c r="H16" s="241" t="s">
        <v>760</v>
      </c>
      <c r="I16" s="239">
        <v>15</v>
      </c>
      <c r="J16" s="301" t="s">
        <v>794</v>
      </c>
      <c r="K16" s="299">
        <v>7</v>
      </c>
      <c r="L16" s="241">
        <v>27</v>
      </c>
    </row>
    <row r="17" spans="1:12" s="279" customFormat="1" ht="18.95" customHeight="1">
      <c r="A17" s="283">
        <v>9</v>
      </c>
      <c r="B17" s="183" t="s">
        <v>614</v>
      </c>
      <c r="C17" s="182" t="s">
        <v>615</v>
      </c>
      <c r="D17" s="207">
        <v>41381</v>
      </c>
      <c r="E17" s="186" t="s">
        <v>579</v>
      </c>
      <c r="F17" s="286">
        <v>31.03</v>
      </c>
      <c r="G17" s="283">
        <v>16</v>
      </c>
      <c r="H17" s="241" t="s">
        <v>751</v>
      </c>
      <c r="I17" s="239">
        <v>6</v>
      </c>
      <c r="J17" s="304" t="s">
        <v>785</v>
      </c>
      <c r="K17" s="299">
        <v>6</v>
      </c>
      <c r="L17" s="241">
        <v>28</v>
      </c>
    </row>
    <row r="18" spans="1:12" s="279" customFormat="1" ht="18" customHeight="1">
      <c r="A18" s="285">
        <v>10</v>
      </c>
      <c r="B18" s="195" t="s">
        <v>647</v>
      </c>
      <c r="C18" s="182" t="s">
        <v>630</v>
      </c>
      <c r="D18" s="196">
        <v>41362</v>
      </c>
      <c r="E18" s="265" t="s">
        <v>475</v>
      </c>
      <c r="F18" s="286">
        <v>29.39</v>
      </c>
      <c r="G18" s="285">
        <v>10</v>
      </c>
      <c r="H18" s="241" t="s">
        <v>758</v>
      </c>
      <c r="I18" s="239">
        <v>9</v>
      </c>
      <c r="J18" s="301" t="s">
        <v>786</v>
      </c>
      <c r="K18" s="299">
        <v>9.5</v>
      </c>
      <c r="L18" s="241">
        <v>28.5</v>
      </c>
    </row>
    <row r="19" spans="1:12" s="279" customFormat="1" ht="18" customHeight="1">
      <c r="A19" s="283">
        <v>11</v>
      </c>
      <c r="B19" s="187" t="s">
        <v>616</v>
      </c>
      <c r="C19" s="182" t="s">
        <v>617</v>
      </c>
      <c r="D19" s="207">
        <v>41529</v>
      </c>
      <c r="E19" s="186" t="s">
        <v>579</v>
      </c>
      <c r="F19" s="287">
        <v>30.66</v>
      </c>
      <c r="G19" s="283">
        <v>12</v>
      </c>
      <c r="H19" s="241" t="s">
        <v>752</v>
      </c>
      <c r="I19" s="239">
        <v>10</v>
      </c>
      <c r="J19" s="304" t="s">
        <v>786</v>
      </c>
      <c r="K19" s="299">
        <v>9.5</v>
      </c>
      <c r="L19" s="241">
        <v>31.5</v>
      </c>
    </row>
    <row r="20" spans="1:12" s="279" customFormat="1" ht="18" customHeight="1">
      <c r="A20" s="285">
        <v>12</v>
      </c>
      <c r="B20" s="195" t="s">
        <v>650</v>
      </c>
      <c r="C20" s="182" t="s">
        <v>651</v>
      </c>
      <c r="D20" s="198">
        <v>41553</v>
      </c>
      <c r="E20" s="265" t="s">
        <v>652</v>
      </c>
      <c r="F20" s="286">
        <v>30.75</v>
      </c>
      <c r="G20" s="285">
        <v>13</v>
      </c>
      <c r="H20" s="241" t="s">
        <v>769</v>
      </c>
      <c r="I20" s="239">
        <v>4</v>
      </c>
      <c r="J20" s="301" t="s">
        <v>793</v>
      </c>
      <c r="K20" s="299">
        <v>14.5</v>
      </c>
      <c r="L20" s="241">
        <v>31.5</v>
      </c>
    </row>
    <row r="21" spans="1:12" s="279" customFormat="1" ht="18" customHeight="1">
      <c r="A21" s="283">
        <v>13</v>
      </c>
      <c r="B21" s="183" t="s">
        <v>612</v>
      </c>
      <c r="C21" s="182" t="s">
        <v>613</v>
      </c>
      <c r="D21" s="207">
        <v>41387</v>
      </c>
      <c r="E21" s="186" t="s">
        <v>579</v>
      </c>
      <c r="F21" s="287">
        <v>28.68</v>
      </c>
      <c r="G21" s="283">
        <v>7</v>
      </c>
      <c r="H21" s="241" t="s">
        <v>750</v>
      </c>
      <c r="I21" s="239">
        <v>14</v>
      </c>
      <c r="J21" s="307" t="s">
        <v>784</v>
      </c>
      <c r="K21" s="299">
        <v>11</v>
      </c>
      <c r="L21" s="241">
        <v>32</v>
      </c>
    </row>
    <row r="22" spans="1:12" s="279" customFormat="1" ht="18" customHeight="1">
      <c r="A22" s="285">
        <v>14</v>
      </c>
      <c r="B22" s="189" t="s">
        <v>626</v>
      </c>
      <c r="C22" s="189" t="s">
        <v>627</v>
      </c>
      <c r="D22" s="268" t="s">
        <v>628</v>
      </c>
      <c r="E22" s="264" t="s">
        <v>589</v>
      </c>
      <c r="F22" s="286">
        <v>29.3</v>
      </c>
      <c r="G22" s="285">
        <v>9</v>
      </c>
      <c r="H22" s="241" t="s">
        <v>757</v>
      </c>
      <c r="I22" s="239">
        <v>12</v>
      </c>
      <c r="J22" s="301" t="s">
        <v>791</v>
      </c>
      <c r="K22" s="299">
        <v>18.5</v>
      </c>
      <c r="L22" s="241">
        <v>39.5</v>
      </c>
    </row>
    <row r="23" spans="1:12" s="279" customFormat="1" ht="18" customHeight="1">
      <c r="A23" s="283">
        <v>15</v>
      </c>
      <c r="B23" s="187" t="s">
        <v>618</v>
      </c>
      <c r="C23" s="182" t="s">
        <v>619</v>
      </c>
      <c r="D23" s="207">
        <v>41369</v>
      </c>
      <c r="E23" s="186" t="s">
        <v>579</v>
      </c>
      <c r="F23" s="286">
        <v>31.73</v>
      </c>
      <c r="G23" s="283">
        <v>18</v>
      </c>
      <c r="H23" s="241" t="s">
        <v>753</v>
      </c>
      <c r="I23" s="239">
        <v>11</v>
      </c>
      <c r="J23" s="304" t="s">
        <v>787</v>
      </c>
      <c r="K23" s="299">
        <v>13</v>
      </c>
      <c r="L23" s="241">
        <v>42</v>
      </c>
    </row>
    <row r="24" spans="1:12" s="279" customFormat="1" ht="18" customHeight="1">
      <c r="A24" s="285">
        <v>16</v>
      </c>
      <c r="B24" s="266" t="s">
        <v>642</v>
      </c>
      <c r="C24" s="182" t="s">
        <v>643</v>
      </c>
      <c r="D24" s="193">
        <v>42277</v>
      </c>
      <c r="E24" s="267" t="s">
        <v>593</v>
      </c>
      <c r="F24" s="286">
        <v>30.55</v>
      </c>
      <c r="G24" s="285">
        <v>11</v>
      </c>
      <c r="H24" s="241" t="s">
        <v>764</v>
      </c>
      <c r="I24" s="239">
        <v>18</v>
      </c>
      <c r="J24" s="301" t="s">
        <v>797</v>
      </c>
      <c r="K24" s="299">
        <v>17</v>
      </c>
      <c r="L24" s="241">
        <v>46</v>
      </c>
    </row>
    <row r="25" spans="1:12" s="279" customFormat="1" ht="18" customHeight="1">
      <c r="A25" s="283">
        <v>17</v>
      </c>
      <c r="B25" s="195" t="s">
        <v>636</v>
      </c>
      <c r="C25" s="182" t="s">
        <v>803</v>
      </c>
      <c r="D25" s="198">
        <v>41736</v>
      </c>
      <c r="E25" s="265" t="s">
        <v>844</v>
      </c>
      <c r="F25" s="286">
        <v>31</v>
      </c>
      <c r="G25" s="283">
        <v>15</v>
      </c>
      <c r="H25" s="241" t="s">
        <v>771</v>
      </c>
      <c r="I25" s="239">
        <v>16</v>
      </c>
      <c r="J25" s="306" t="s">
        <v>802</v>
      </c>
      <c r="K25" s="299">
        <v>16</v>
      </c>
      <c r="L25" s="241">
        <v>47</v>
      </c>
    </row>
    <row r="26" spans="1:12" s="279" customFormat="1" ht="18" customHeight="1">
      <c r="A26" s="285">
        <v>18</v>
      </c>
      <c r="B26" s="291" t="s">
        <v>632</v>
      </c>
      <c r="C26" s="182" t="s">
        <v>633</v>
      </c>
      <c r="D26" s="202">
        <v>42286</v>
      </c>
      <c r="E26" s="267" t="s">
        <v>593</v>
      </c>
      <c r="F26" s="286">
        <v>34.090000000000003</v>
      </c>
      <c r="G26" s="285">
        <v>20</v>
      </c>
      <c r="H26" s="241" t="s">
        <v>759</v>
      </c>
      <c r="I26" s="239">
        <v>20</v>
      </c>
      <c r="J26" s="301" t="s">
        <v>793</v>
      </c>
      <c r="K26" s="299">
        <v>14.5</v>
      </c>
      <c r="L26" s="241">
        <v>54.5</v>
      </c>
    </row>
    <row r="27" spans="1:12" s="279" customFormat="1" ht="18" customHeight="1">
      <c r="A27" s="283">
        <v>19</v>
      </c>
      <c r="B27" s="195" t="s">
        <v>636</v>
      </c>
      <c r="C27" s="182" t="s">
        <v>857</v>
      </c>
      <c r="D27" s="196">
        <v>41649</v>
      </c>
      <c r="E27" s="265" t="s">
        <v>475</v>
      </c>
      <c r="F27" s="286">
        <v>31.33</v>
      </c>
      <c r="G27" s="283">
        <v>17</v>
      </c>
      <c r="H27" s="241" t="s">
        <v>741</v>
      </c>
      <c r="I27" s="239">
        <v>17</v>
      </c>
      <c r="J27" s="306" t="s">
        <v>799</v>
      </c>
      <c r="K27" s="299">
        <v>21</v>
      </c>
      <c r="L27" s="241">
        <v>55</v>
      </c>
    </row>
    <row r="28" spans="1:12" s="279" customFormat="1" ht="18" customHeight="1">
      <c r="A28" s="285">
        <v>20</v>
      </c>
      <c r="B28" s="266" t="s">
        <v>638</v>
      </c>
      <c r="C28" s="182" t="s">
        <v>639</v>
      </c>
      <c r="D28" s="193">
        <v>41969</v>
      </c>
      <c r="E28" s="267" t="s">
        <v>593</v>
      </c>
      <c r="F28" s="286">
        <v>32.61</v>
      </c>
      <c r="G28" s="285">
        <v>19</v>
      </c>
      <c r="H28" s="318" t="s">
        <v>762</v>
      </c>
      <c r="I28" s="239">
        <v>19</v>
      </c>
      <c r="J28" s="301" t="s">
        <v>796</v>
      </c>
      <c r="K28" s="299">
        <v>22</v>
      </c>
      <c r="L28" s="241">
        <v>60</v>
      </c>
    </row>
    <row r="29" spans="1:12" s="279" customFormat="1" ht="18" customHeight="1">
      <c r="A29" s="283">
        <v>21</v>
      </c>
      <c r="B29" s="266" t="s">
        <v>636</v>
      </c>
      <c r="C29" s="182" t="s">
        <v>637</v>
      </c>
      <c r="D29" s="193">
        <v>42163</v>
      </c>
      <c r="E29" s="267" t="s">
        <v>593</v>
      </c>
      <c r="F29" s="286">
        <v>34.909999999999997</v>
      </c>
      <c r="G29" s="283">
        <v>21</v>
      </c>
      <c r="H29" s="241" t="s">
        <v>761</v>
      </c>
      <c r="I29" s="239">
        <v>21</v>
      </c>
      <c r="J29" s="306" t="s">
        <v>795</v>
      </c>
      <c r="K29" s="299">
        <v>20</v>
      </c>
      <c r="L29" s="241">
        <v>62</v>
      </c>
    </row>
    <row r="30" spans="1:12">
      <c r="A30" s="285">
        <v>22</v>
      </c>
      <c r="B30" s="291" t="s">
        <v>640</v>
      </c>
      <c r="C30" s="182" t="s">
        <v>641</v>
      </c>
      <c r="D30" s="202">
        <v>42171</v>
      </c>
      <c r="E30" s="267" t="s">
        <v>593</v>
      </c>
      <c r="F30" s="286">
        <v>37.299999999999997</v>
      </c>
      <c r="G30" s="285">
        <v>22</v>
      </c>
      <c r="H30" s="318" t="s">
        <v>763</v>
      </c>
      <c r="I30" s="239">
        <v>22</v>
      </c>
      <c r="J30" s="301" t="s">
        <v>791</v>
      </c>
      <c r="K30" s="299">
        <v>18.5</v>
      </c>
      <c r="L30" s="241">
        <v>62.5</v>
      </c>
    </row>
    <row r="31" spans="1:12">
      <c r="B31" s="274"/>
      <c r="C31" s="274"/>
      <c r="D31" s="274"/>
      <c r="E31" s="274"/>
      <c r="F31" s="274"/>
      <c r="G31" s="274"/>
    </row>
  </sheetData>
  <mergeCells count="1">
    <mergeCell ref="B4:E4"/>
  </mergeCells>
  <pageMargins left="0" right="0" top="0.39370078740157483" bottom="0.39370078740157483" header="0" footer="0"/>
  <pageSetup orientation="landscape" r:id="rId1"/>
  <headerFooter alignWithMargins="0">
    <oddHeader>&amp;L&amp;C&amp;R</oddHeader>
    <oddFooter>&amp;L&amp;C&amp;R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P31"/>
  <sheetViews>
    <sheetView zoomScaleSheetLayoutView="1" workbookViewId="0"/>
  </sheetViews>
  <sheetFormatPr defaultColWidth="11.42578125" defaultRowHeight="15.75"/>
  <cols>
    <col min="1" max="1" width="7.28515625" style="274" customWidth="1"/>
    <col min="2" max="2" width="12.5703125" style="275" customWidth="1"/>
    <col min="3" max="3" width="17.5703125" style="275" customWidth="1"/>
    <col min="4" max="4" width="11.85546875" style="276" bestFit="1" customWidth="1"/>
    <col min="5" max="5" width="20.7109375" style="279" customWidth="1"/>
    <col min="6" max="6" width="9" style="278" customWidth="1"/>
    <col min="7" max="7" width="9" style="289" customWidth="1"/>
    <col min="8" max="16384" width="11.42578125" style="274"/>
  </cols>
  <sheetData>
    <row r="1" spans="1:198" s="272" customFormat="1" ht="18.75" customHeight="1">
      <c r="A1" s="269"/>
      <c r="B1" s="262" t="s">
        <v>610</v>
      </c>
      <c r="C1" s="262"/>
      <c r="D1" s="269"/>
      <c r="E1" s="271"/>
      <c r="F1" s="269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BU1" s="271"/>
      <c r="BV1" s="271"/>
      <c r="BW1" s="271"/>
      <c r="BX1" s="271"/>
      <c r="BY1" s="271"/>
      <c r="BZ1" s="271"/>
      <c r="CA1" s="271"/>
      <c r="CB1" s="271"/>
      <c r="CC1" s="271"/>
      <c r="CD1" s="271"/>
      <c r="CE1" s="271"/>
      <c r="CF1" s="271"/>
      <c r="CG1" s="271"/>
      <c r="CH1" s="271"/>
      <c r="CI1" s="271"/>
      <c r="CJ1" s="271"/>
      <c r="CK1" s="271"/>
      <c r="CL1" s="271"/>
      <c r="CM1" s="271"/>
      <c r="CN1" s="271"/>
      <c r="CO1" s="271"/>
      <c r="CP1" s="271"/>
      <c r="CQ1" s="271"/>
      <c r="CR1" s="271"/>
      <c r="CS1" s="271"/>
      <c r="CT1" s="271"/>
      <c r="CU1" s="271"/>
      <c r="CV1" s="271"/>
      <c r="CW1" s="271"/>
      <c r="CX1" s="271"/>
      <c r="CY1" s="271"/>
      <c r="CZ1" s="271"/>
      <c r="DA1" s="271"/>
      <c r="DB1" s="271"/>
      <c r="DC1" s="271"/>
      <c r="DD1" s="271"/>
      <c r="DE1" s="271"/>
      <c r="DF1" s="271"/>
      <c r="DG1" s="271"/>
      <c r="DH1" s="271"/>
      <c r="DI1" s="271"/>
      <c r="DJ1" s="271"/>
      <c r="DK1" s="271"/>
      <c r="DL1" s="271"/>
      <c r="DM1" s="271"/>
      <c r="DN1" s="271"/>
      <c r="DO1" s="271"/>
      <c r="DP1" s="271"/>
      <c r="DQ1" s="271"/>
      <c r="DR1" s="271"/>
      <c r="DS1" s="271"/>
      <c r="DT1" s="271"/>
      <c r="DU1" s="271"/>
      <c r="DV1" s="271"/>
      <c r="DW1" s="271"/>
      <c r="DX1" s="271"/>
      <c r="DY1" s="271"/>
      <c r="DZ1" s="271"/>
      <c r="EA1" s="271"/>
      <c r="EB1" s="271"/>
      <c r="EC1" s="271"/>
      <c r="ED1" s="271"/>
      <c r="EE1" s="271"/>
      <c r="EF1" s="271"/>
      <c r="EG1" s="271"/>
      <c r="EH1" s="271"/>
      <c r="EI1" s="271"/>
      <c r="EJ1" s="271"/>
      <c r="EK1" s="271"/>
      <c r="EL1" s="271"/>
      <c r="EM1" s="271"/>
      <c r="EN1" s="271"/>
      <c r="EO1" s="271"/>
      <c r="EP1" s="271"/>
      <c r="EQ1" s="271"/>
      <c r="ER1" s="271"/>
      <c r="ES1" s="271"/>
      <c r="ET1" s="271"/>
      <c r="EU1" s="271"/>
      <c r="EV1" s="271"/>
      <c r="EW1" s="271"/>
      <c r="EX1" s="271"/>
      <c r="EY1" s="271"/>
      <c r="EZ1" s="271"/>
      <c r="FA1" s="271"/>
      <c r="FB1" s="271"/>
      <c r="FC1" s="271"/>
      <c r="FD1" s="271"/>
      <c r="FE1" s="271"/>
      <c r="FF1" s="271"/>
      <c r="FG1" s="271"/>
      <c r="FH1" s="271"/>
      <c r="FI1" s="271"/>
      <c r="FJ1" s="271"/>
      <c r="FK1" s="271"/>
      <c r="FL1" s="271"/>
      <c r="FM1" s="271"/>
      <c r="FN1" s="271"/>
      <c r="FO1" s="271"/>
      <c r="FP1" s="271"/>
      <c r="FQ1" s="271"/>
      <c r="FR1" s="271"/>
      <c r="FS1" s="271"/>
      <c r="FT1" s="271"/>
      <c r="FU1" s="271"/>
      <c r="FV1" s="271"/>
      <c r="FW1" s="271"/>
      <c r="FX1" s="271"/>
      <c r="FY1" s="271"/>
      <c r="FZ1" s="271"/>
      <c r="GA1" s="271"/>
      <c r="GB1" s="271"/>
      <c r="GC1" s="271"/>
      <c r="GD1" s="271"/>
      <c r="GE1" s="271"/>
      <c r="GF1" s="271"/>
      <c r="GG1" s="271"/>
      <c r="GH1" s="271"/>
      <c r="GI1" s="271"/>
      <c r="GJ1" s="271"/>
      <c r="GK1" s="271"/>
      <c r="GL1" s="271"/>
      <c r="GM1" s="271"/>
      <c r="GN1" s="271"/>
      <c r="GO1" s="271"/>
      <c r="GP1" s="271"/>
    </row>
    <row r="2" spans="1:198" s="272" customFormat="1" ht="18.75" customHeight="1">
      <c r="A2" s="269"/>
      <c r="B2" s="262"/>
      <c r="C2" s="262"/>
      <c r="D2" s="269"/>
      <c r="E2" s="324"/>
      <c r="F2" s="269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1"/>
      <c r="CP2" s="271"/>
      <c r="CQ2" s="271"/>
      <c r="CR2" s="271"/>
      <c r="CS2" s="271"/>
      <c r="CT2" s="271"/>
      <c r="CU2" s="271"/>
      <c r="CV2" s="271"/>
      <c r="CW2" s="271"/>
      <c r="CX2" s="271"/>
      <c r="CY2" s="271"/>
      <c r="CZ2" s="271"/>
      <c r="DA2" s="271"/>
      <c r="DB2" s="271"/>
      <c r="DC2" s="271"/>
      <c r="DD2" s="271"/>
      <c r="DE2" s="271"/>
      <c r="DF2" s="271"/>
      <c r="DG2" s="271"/>
      <c r="DH2" s="271"/>
      <c r="DI2" s="271"/>
      <c r="DJ2" s="271"/>
      <c r="DK2" s="271"/>
      <c r="DL2" s="271"/>
      <c r="DM2" s="271"/>
      <c r="DN2" s="271"/>
      <c r="DO2" s="271"/>
      <c r="DP2" s="271"/>
      <c r="DQ2" s="271"/>
      <c r="DR2" s="271"/>
      <c r="DS2" s="271"/>
      <c r="DT2" s="271"/>
      <c r="DU2" s="271"/>
      <c r="DV2" s="271"/>
      <c r="DW2" s="271"/>
      <c r="DX2" s="271"/>
      <c r="DY2" s="271"/>
      <c r="DZ2" s="271"/>
      <c r="EA2" s="271"/>
      <c r="EB2" s="271"/>
      <c r="EC2" s="271"/>
      <c r="ED2" s="271"/>
      <c r="EE2" s="271"/>
      <c r="EF2" s="271"/>
      <c r="EG2" s="271"/>
      <c r="EH2" s="271"/>
      <c r="EI2" s="271"/>
      <c r="EJ2" s="271"/>
      <c r="EK2" s="271"/>
      <c r="EL2" s="271"/>
      <c r="EM2" s="271"/>
      <c r="EN2" s="271"/>
      <c r="EO2" s="271"/>
      <c r="EP2" s="271"/>
      <c r="EQ2" s="271"/>
      <c r="ER2" s="271"/>
      <c r="ES2" s="271"/>
      <c r="ET2" s="271"/>
      <c r="EU2" s="271"/>
      <c r="EV2" s="271"/>
      <c r="EW2" s="271"/>
      <c r="EX2" s="271"/>
      <c r="EY2" s="271"/>
      <c r="EZ2" s="271"/>
      <c r="FA2" s="271"/>
      <c r="FB2" s="271"/>
      <c r="FC2" s="271"/>
      <c r="FD2" s="271"/>
      <c r="FE2" s="271"/>
      <c r="FF2" s="271"/>
      <c r="FG2" s="271"/>
      <c r="FH2" s="271"/>
      <c r="FI2" s="271"/>
      <c r="FJ2" s="271"/>
      <c r="FK2" s="271"/>
      <c r="FL2" s="271"/>
      <c r="FM2" s="271"/>
      <c r="FN2" s="271"/>
      <c r="FO2" s="271"/>
      <c r="FP2" s="271"/>
      <c r="FQ2" s="271"/>
      <c r="FR2" s="271"/>
      <c r="FS2" s="271"/>
      <c r="FT2" s="271"/>
      <c r="FU2" s="271"/>
      <c r="FV2" s="271"/>
      <c r="FW2" s="271"/>
      <c r="FX2" s="271"/>
      <c r="FY2" s="271"/>
      <c r="FZ2" s="271"/>
      <c r="GA2" s="271"/>
      <c r="GB2" s="271"/>
      <c r="GC2" s="271"/>
      <c r="GD2" s="271"/>
      <c r="GE2" s="271"/>
      <c r="GF2" s="271"/>
      <c r="GG2" s="271"/>
      <c r="GH2" s="271"/>
      <c r="GI2" s="271"/>
      <c r="GJ2" s="271"/>
      <c r="GK2" s="271"/>
      <c r="GL2" s="271"/>
      <c r="GM2" s="271"/>
      <c r="GN2" s="271"/>
      <c r="GO2" s="271"/>
      <c r="GP2" s="271"/>
    </row>
    <row r="3" spans="1:198" s="272" customFormat="1" ht="18.75" customHeight="1">
      <c r="A3" s="269"/>
      <c r="B3" s="262"/>
      <c r="C3" s="262"/>
      <c r="D3" s="269"/>
      <c r="E3" s="271"/>
      <c r="F3" s="269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1"/>
      <c r="BW3" s="271"/>
      <c r="BX3" s="271"/>
      <c r="BY3" s="271"/>
      <c r="BZ3" s="271"/>
      <c r="CA3" s="271"/>
      <c r="CB3" s="271"/>
      <c r="CC3" s="271"/>
      <c r="CD3" s="271"/>
      <c r="CE3" s="271"/>
      <c r="CF3" s="271"/>
      <c r="CG3" s="271"/>
      <c r="CH3" s="271"/>
      <c r="CI3" s="271"/>
      <c r="CJ3" s="271"/>
      <c r="CK3" s="271"/>
      <c r="CL3" s="271"/>
      <c r="CM3" s="271"/>
      <c r="CN3" s="271"/>
      <c r="CO3" s="271"/>
      <c r="CP3" s="271"/>
      <c r="CQ3" s="271"/>
      <c r="CR3" s="271"/>
      <c r="CS3" s="271"/>
      <c r="CT3" s="271"/>
      <c r="CU3" s="271"/>
      <c r="CV3" s="271"/>
      <c r="CW3" s="271"/>
      <c r="CX3" s="271"/>
      <c r="CY3" s="271"/>
      <c r="CZ3" s="271"/>
      <c r="DA3" s="271"/>
      <c r="DB3" s="271"/>
      <c r="DC3" s="271"/>
      <c r="DD3" s="271"/>
      <c r="DE3" s="271"/>
      <c r="DF3" s="271"/>
      <c r="DG3" s="271"/>
      <c r="DH3" s="271"/>
      <c r="DI3" s="271"/>
      <c r="DJ3" s="271"/>
      <c r="DK3" s="271"/>
      <c r="DL3" s="271"/>
      <c r="DM3" s="271"/>
      <c r="DN3" s="271"/>
      <c r="DO3" s="271"/>
      <c r="DP3" s="271"/>
      <c r="DQ3" s="271"/>
      <c r="DR3" s="271"/>
      <c r="DS3" s="271"/>
      <c r="DT3" s="271"/>
      <c r="DU3" s="271"/>
      <c r="DV3" s="271"/>
      <c r="DW3" s="271"/>
      <c r="DX3" s="271"/>
      <c r="DY3" s="271"/>
      <c r="DZ3" s="271"/>
      <c r="EA3" s="271"/>
      <c r="EB3" s="271"/>
      <c r="EC3" s="271"/>
      <c r="ED3" s="271"/>
      <c r="EE3" s="271"/>
      <c r="EF3" s="271"/>
      <c r="EG3" s="271"/>
      <c r="EH3" s="271"/>
      <c r="EI3" s="271"/>
      <c r="EJ3" s="271"/>
      <c r="EK3" s="271"/>
      <c r="EL3" s="271"/>
      <c r="EM3" s="271"/>
      <c r="EN3" s="271"/>
      <c r="EO3" s="271"/>
      <c r="EP3" s="271"/>
      <c r="EQ3" s="271"/>
      <c r="ER3" s="271"/>
      <c r="ES3" s="271"/>
      <c r="ET3" s="271"/>
      <c r="EU3" s="271"/>
      <c r="EV3" s="271"/>
      <c r="EW3" s="271"/>
      <c r="EX3" s="271"/>
      <c r="EY3" s="271"/>
      <c r="EZ3" s="271"/>
      <c r="FA3" s="271"/>
      <c r="FB3" s="271"/>
      <c r="FC3" s="271"/>
      <c r="FD3" s="271"/>
      <c r="FE3" s="271"/>
      <c r="FF3" s="271"/>
      <c r="FG3" s="271"/>
      <c r="FH3" s="271"/>
      <c r="FI3" s="271"/>
      <c r="FJ3" s="271"/>
      <c r="FK3" s="271"/>
      <c r="FL3" s="271"/>
      <c r="FM3" s="271"/>
      <c r="FN3" s="271"/>
      <c r="FO3" s="271"/>
      <c r="FP3" s="271"/>
      <c r="FQ3" s="271"/>
      <c r="FR3" s="271"/>
      <c r="FS3" s="271"/>
      <c r="FT3" s="271"/>
      <c r="FU3" s="271"/>
      <c r="FV3" s="271"/>
      <c r="FW3" s="271"/>
      <c r="FX3" s="271"/>
      <c r="FY3" s="271"/>
      <c r="FZ3" s="271"/>
      <c r="GA3" s="271"/>
      <c r="GB3" s="271"/>
      <c r="GC3" s="271"/>
      <c r="GD3" s="271"/>
      <c r="GE3" s="271"/>
      <c r="GF3" s="271"/>
      <c r="GG3" s="271"/>
      <c r="GH3" s="271"/>
      <c r="GI3" s="271"/>
      <c r="GJ3" s="271"/>
      <c r="GK3" s="271"/>
      <c r="GL3" s="271"/>
      <c r="GM3" s="271"/>
      <c r="GN3" s="271"/>
      <c r="GO3" s="271"/>
      <c r="GP3" s="271"/>
    </row>
    <row r="4" spans="1:198" s="272" customFormat="1">
      <c r="A4" s="269"/>
      <c r="B4" s="344" t="s">
        <v>609</v>
      </c>
      <c r="C4" s="344"/>
      <c r="D4" s="344"/>
      <c r="E4" s="344"/>
      <c r="F4" s="262" t="s">
        <v>3</v>
      </c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  <c r="CE4" s="271"/>
      <c r="CF4" s="271"/>
      <c r="CG4" s="271"/>
      <c r="CH4" s="271"/>
      <c r="CI4" s="271"/>
      <c r="CJ4" s="271"/>
      <c r="CK4" s="271"/>
      <c r="CL4" s="271"/>
      <c r="CM4" s="271"/>
      <c r="CN4" s="271"/>
      <c r="CO4" s="271"/>
      <c r="CP4" s="271"/>
      <c r="CQ4" s="271"/>
      <c r="CR4" s="271"/>
      <c r="CS4" s="271"/>
      <c r="CT4" s="271"/>
      <c r="CU4" s="271"/>
      <c r="CV4" s="271"/>
      <c r="CW4" s="271"/>
      <c r="CX4" s="271"/>
      <c r="CY4" s="271"/>
      <c r="CZ4" s="271"/>
      <c r="DA4" s="271"/>
      <c r="DB4" s="271"/>
      <c r="DC4" s="271"/>
      <c r="DD4" s="271"/>
      <c r="DE4" s="271"/>
      <c r="DF4" s="271"/>
      <c r="DG4" s="271"/>
      <c r="DH4" s="271"/>
      <c r="DI4" s="271"/>
      <c r="DJ4" s="271"/>
      <c r="DK4" s="271"/>
      <c r="DL4" s="271"/>
      <c r="DM4" s="271"/>
      <c r="DN4" s="271"/>
      <c r="DO4" s="271"/>
      <c r="DP4" s="271"/>
      <c r="DQ4" s="271"/>
      <c r="DR4" s="271"/>
      <c r="DS4" s="271"/>
      <c r="DT4" s="271"/>
      <c r="DU4" s="271"/>
      <c r="DV4" s="271"/>
      <c r="DW4" s="271"/>
      <c r="DX4" s="271"/>
      <c r="DY4" s="271"/>
      <c r="DZ4" s="271"/>
      <c r="EA4" s="271"/>
      <c r="EB4" s="271"/>
      <c r="EC4" s="271"/>
      <c r="ED4" s="271"/>
      <c r="EE4" s="271"/>
      <c r="EF4" s="271"/>
      <c r="EG4" s="271"/>
      <c r="EH4" s="271"/>
      <c r="EI4" s="271"/>
      <c r="EJ4" s="271"/>
      <c r="EK4" s="271"/>
      <c r="EL4" s="271"/>
      <c r="EM4" s="271"/>
      <c r="EN4" s="271"/>
      <c r="EO4" s="271"/>
      <c r="EP4" s="271"/>
      <c r="EQ4" s="271"/>
      <c r="ER4" s="271"/>
      <c r="ES4" s="271"/>
      <c r="ET4" s="271"/>
      <c r="EU4" s="271"/>
      <c r="EV4" s="271"/>
      <c r="EW4" s="271"/>
      <c r="EX4" s="271"/>
      <c r="EY4" s="271"/>
      <c r="EZ4" s="271"/>
      <c r="FA4" s="271"/>
      <c r="FB4" s="271"/>
      <c r="FC4" s="271"/>
      <c r="FD4" s="271"/>
      <c r="FE4" s="271"/>
      <c r="FF4" s="271"/>
      <c r="FG4" s="271"/>
      <c r="FH4" s="271"/>
      <c r="FI4" s="271"/>
      <c r="FJ4" s="271"/>
      <c r="FK4" s="271"/>
      <c r="FL4" s="271"/>
      <c r="FM4" s="271"/>
      <c r="FN4" s="271"/>
      <c r="FO4" s="271"/>
      <c r="FP4" s="271"/>
      <c r="FQ4" s="271"/>
      <c r="FR4" s="271"/>
      <c r="FS4" s="271"/>
      <c r="FT4" s="271"/>
      <c r="FU4" s="271"/>
      <c r="FV4" s="271"/>
      <c r="FW4" s="271"/>
      <c r="FX4" s="271"/>
      <c r="FY4" s="271"/>
      <c r="FZ4" s="271"/>
      <c r="GA4" s="271"/>
      <c r="GB4" s="271"/>
      <c r="GC4" s="271"/>
      <c r="GD4" s="271"/>
      <c r="GE4" s="271"/>
      <c r="GF4" s="271"/>
      <c r="GG4" s="271"/>
      <c r="GH4" s="271"/>
      <c r="GI4" s="271"/>
      <c r="GJ4" s="271"/>
      <c r="GK4" s="271"/>
      <c r="GL4" s="271"/>
      <c r="GM4" s="271"/>
      <c r="GN4" s="271"/>
      <c r="GO4" s="271"/>
      <c r="GP4" s="271"/>
    </row>
    <row r="5" spans="1:198" s="279" customFormat="1">
      <c r="A5" s="274"/>
      <c r="B5" s="275"/>
      <c r="C5" s="275"/>
      <c r="D5" s="276"/>
      <c r="F5" s="278"/>
      <c r="G5" s="275"/>
    </row>
    <row r="6" spans="1:198" s="279" customFormat="1" ht="18.75" customHeight="1">
      <c r="A6" s="274"/>
      <c r="B6" s="154" t="s">
        <v>611</v>
      </c>
      <c r="C6" s="278"/>
      <c r="D6" s="276"/>
      <c r="F6" s="278"/>
      <c r="G6" s="275"/>
    </row>
    <row r="7" spans="1:198" s="279" customFormat="1" ht="12" customHeight="1">
      <c r="A7" s="274"/>
      <c r="B7" s="275"/>
      <c r="C7" s="275"/>
      <c r="D7" s="276"/>
      <c r="F7" s="278"/>
      <c r="G7" s="275"/>
    </row>
    <row r="8" spans="1:198" s="279" customFormat="1" ht="15.95" customHeight="1" thickBot="1">
      <c r="A8" s="280" t="s">
        <v>274</v>
      </c>
      <c r="B8" s="281" t="s">
        <v>568</v>
      </c>
      <c r="C8" s="281" t="s">
        <v>569</v>
      </c>
      <c r="D8" s="280" t="s">
        <v>561</v>
      </c>
      <c r="E8" s="325" t="s">
        <v>565</v>
      </c>
      <c r="F8" s="280" t="s">
        <v>281</v>
      </c>
      <c r="G8" s="280" t="s">
        <v>113</v>
      </c>
    </row>
    <row r="9" spans="1:198" s="279" customFormat="1" ht="18.95" customHeight="1" thickTop="1">
      <c r="A9" s="283">
        <v>1</v>
      </c>
      <c r="B9" s="290" t="s">
        <v>644</v>
      </c>
      <c r="C9" s="182" t="s">
        <v>645</v>
      </c>
      <c r="D9" s="251">
        <v>41348</v>
      </c>
      <c r="E9" s="266" t="s">
        <v>631</v>
      </c>
      <c r="F9" s="292">
        <v>24.58</v>
      </c>
      <c r="G9" s="283">
        <v>1</v>
      </c>
    </row>
    <row r="10" spans="1:198" s="279" customFormat="1" ht="18.95" customHeight="1">
      <c r="A10" s="285">
        <v>2</v>
      </c>
      <c r="B10" s="187" t="s">
        <v>622</v>
      </c>
      <c r="C10" s="182" t="s">
        <v>623</v>
      </c>
      <c r="D10" s="185">
        <v>41578</v>
      </c>
      <c r="E10" s="183" t="s">
        <v>581</v>
      </c>
      <c r="F10" s="286">
        <v>26.9</v>
      </c>
      <c r="G10" s="285">
        <v>2</v>
      </c>
    </row>
    <row r="11" spans="1:198" s="279" customFormat="1" ht="18.95" customHeight="1">
      <c r="A11" s="283">
        <v>3</v>
      </c>
      <c r="B11" s="195" t="s">
        <v>548</v>
      </c>
      <c r="C11" s="182" t="s">
        <v>649</v>
      </c>
      <c r="D11" s="206">
        <v>41495</v>
      </c>
      <c r="E11" s="195" t="s">
        <v>602</v>
      </c>
      <c r="F11" s="286">
        <v>27.09</v>
      </c>
      <c r="G11" s="283">
        <v>3</v>
      </c>
    </row>
    <row r="12" spans="1:198" s="279" customFormat="1" ht="18.95" customHeight="1">
      <c r="A12" s="285">
        <v>4</v>
      </c>
      <c r="B12" s="195" t="s">
        <v>620</v>
      </c>
      <c r="C12" s="182" t="s">
        <v>648</v>
      </c>
      <c r="D12" s="206">
        <v>41576</v>
      </c>
      <c r="E12" s="195" t="s">
        <v>602</v>
      </c>
      <c r="F12" s="286">
        <v>27.32</v>
      </c>
      <c r="G12" s="285">
        <v>4</v>
      </c>
    </row>
    <row r="13" spans="1:198" s="279" customFormat="1" ht="18.95" customHeight="1">
      <c r="A13" s="283">
        <v>5</v>
      </c>
      <c r="B13" s="266" t="s">
        <v>634</v>
      </c>
      <c r="C13" s="182" t="s">
        <v>635</v>
      </c>
      <c r="D13" s="250">
        <v>42251</v>
      </c>
      <c r="E13" s="266" t="s">
        <v>593</v>
      </c>
      <c r="F13" s="286">
        <v>27.85</v>
      </c>
      <c r="G13" s="283">
        <v>5</v>
      </c>
    </row>
    <row r="14" spans="1:198" s="279" customFormat="1" ht="18.95" customHeight="1">
      <c r="A14" s="285">
        <v>6</v>
      </c>
      <c r="B14" s="291" t="s">
        <v>629</v>
      </c>
      <c r="C14" s="182" t="s">
        <v>630</v>
      </c>
      <c r="D14" s="250">
        <v>41775</v>
      </c>
      <c r="E14" s="266" t="s">
        <v>631</v>
      </c>
      <c r="F14" s="286">
        <v>28.5</v>
      </c>
      <c r="G14" s="285">
        <v>6</v>
      </c>
    </row>
    <row r="15" spans="1:198" s="279" customFormat="1" ht="18.95" customHeight="1">
      <c r="A15" s="283">
        <v>7</v>
      </c>
      <c r="B15" s="183" t="s">
        <v>612</v>
      </c>
      <c r="C15" s="182" t="s">
        <v>613</v>
      </c>
      <c r="D15" s="185">
        <v>41387</v>
      </c>
      <c r="E15" s="183" t="s">
        <v>579</v>
      </c>
      <c r="F15" s="287">
        <v>28.68</v>
      </c>
      <c r="G15" s="283">
        <v>7</v>
      </c>
    </row>
    <row r="16" spans="1:198" s="279" customFormat="1" ht="18.95" customHeight="1">
      <c r="A16" s="285">
        <v>8</v>
      </c>
      <c r="B16" s="187" t="s">
        <v>624</v>
      </c>
      <c r="C16" s="182" t="s">
        <v>625</v>
      </c>
      <c r="D16" s="185">
        <v>41990</v>
      </c>
      <c r="E16" s="183" t="s">
        <v>579</v>
      </c>
      <c r="F16" s="286">
        <v>28.93</v>
      </c>
      <c r="G16" s="285">
        <v>8</v>
      </c>
    </row>
    <row r="17" spans="1:7" s="279" customFormat="1" ht="18.95" customHeight="1">
      <c r="A17" s="283">
        <v>9</v>
      </c>
      <c r="B17" s="189" t="s">
        <v>626</v>
      </c>
      <c r="C17" s="189" t="s">
        <v>627</v>
      </c>
      <c r="D17" s="268" t="s">
        <v>628</v>
      </c>
      <c r="E17" s="326" t="s">
        <v>589</v>
      </c>
      <c r="F17" s="286">
        <v>29.3</v>
      </c>
      <c r="G17" s="283">
        <v>9</v>
      </c>
    </row>
    <row r="18" spans="1:7" s="279" customFormat="1" ht="18" customHeight="1">
      <c r="A18" s="285">
        <v>10</v>
      </c>
      <c r="B18" s="195" t="s">
        <v>647</v>
      </c>
      <c r="C18" s="182" t="s">
        <v>630</v>
      </c>
      <c r="D18" s="196">
        <v>41362</v>
      </c>
      <c r="E18" s="195" t="s">
        <v>475</v>
      </c>
      <c r="F18" s="286">
        <v>29.39</v>
      </c>
      <c r="G18" s="285">
        <v>10</v>
      </c>
    </row>
    <row r="19" spans="1:7" s="279" customFormat="1" ht="18" customHeight="1">
      <c r="A19" s="283">
        <v>11</v>
      </c>
      <c r="B19" s="266" t="s">
        <v>642</v>
      </c>
      <c r="C19" s="182" t="s">
        <v>643</v>
      </c>
      <c r="D19" s="193">
        <v>42277</v>
      </c>
      <c r="E19" s="266" t="s">
        <v>593</v>
      </c>
      <c r="F19" s="286">
        <v>30.55</v>
      </c>
      <c r="G19" s="283">
        <v>11</v>
      </c>
    </row>
    <row r="20" spans="1:7" s="279" customFormat="1" ht="18" customHeight="1">
      <c r="A20" s="285">
        <v>12</v>
      </c>
      <c r="B20" s="187" t="s">
        <v>616</v>
      </c>
      <c r="C20" s="182" t="s">
        <v>617</v>
      </c>
      <c r="D20" s="207">
        <v>41529</v>
      </c>
      <c r="E20" s="183" t="s">
        <v>579</v>
      </c>
      <c r="F20" s="287">
        <v>30.66</v>
      </c>
      <c r="G20" s="285">
        <v>12</v>
      </c>
    </row>
    <row r="21" spans="1:7" s="279" customFormat="1" ht="18" customHeight="1">
      <c r="A21" s="283">
        <v>13</v>
      </c>
      <c r="B21" s="195" t="s">
        <v>650</v>
      </c>
      <c r="C21" s="182" t="s">
        <v>651</v>
      </c>
      <c r="D21" s="198">
        <v>41553</v>
      </c>
      <c r="E21" s="195" t="s">
        <v>652</v>
      </c>
      <c r="F21" s="286">
        <v>30.75</v>
      </c>
      <c r="G21" s="283">
        <v>13</v>
      </c>
    </row>
    <row r="22" spans="1:7" s="279" customFormat="1" ht="18" customHeight="1">
      <c r="A22" s="285">
        <v>14</v>
      </c>
      <c r="B22" s="187" t="s">
        <v>620</v>
      </c>
      <c r="C22" s="182" t="s">
        <v>621</v>
      </c>
      <c r="D22" s="207">
        <v>41395</v>
      </c>
      <c r="E22" s="183" t="s">
        <v>581</v>
      </c>
      <c r="F22" s="286">
        <v>30.92</v>
      </c>
      <c r="G22" s="285">
        <v>14</v>
      </c>
    </row>
    <row r="23" spans="1:7" s="279" customFormat="1" ht="18" customHeight="1">
      <c r="A23" s="283">
        <v>15</v>
      </c>
      <c r="B23" s="195" t="s">
        <v>636</v>
      </c>
      <c r="C23" s="182" t="s">
        <v>803</v>
      </c>
      <c r="D23" s="198">
        <v>41736</v>
      </c>
      <c r="E23" s="195" t="s">
        <v>844</v>
      </c>
      <c r="F23" s="286">
        <v>31</v>
      </c>
      <c r="G23" s="283">
        <v>15</v>
      </c>
    </row>
    <row r="24" spans="1:7" s="279" customFormat="1" ht="18" customHeight="1">
      <c r="A24" s="285">
        <v>16</v>
      </c>
      <c r="B24" s="183" t="s">
        <v>614</v>
      </c>
      <c r="C24" s="182" t="s">
        <v>615</v>
      </c>
      <c r="D24" s="207">
        <v>41381</v>
      </c>
      <c r="E24" s="183" t="s">
        <v>579</v>
      </c>
      <c r="F24" s="286">
        <v>31.03</v>
      </c>
      <c r="G24" s="285">
        <v>16</v>
      </c>
    </row>
    <row r="25" spans="1:7" s="279" customFormat="1" ht="18" customHeight="1">
      <c r="A25" s="283">
        <v>17</v>
      </c>
      <c r="B25" s="195" t="s">
        <v>636</v>
      </c>
      <c r="C25" s="182" t="s">
        <v>646</v>
      </c>
      <c r="D25" s="196">
        <v>41649</v>
      </c>
      <c r="E25" s="195" t="s">
        <v>475</v>
      </c>
      <c r="F25" s="286">
        <v>31.33</v>
      </c>
      <c r="G25" s="283">
        <v>17</v>
      </c>
    </row>
    <row r="26" spans="1:7" s="279" customFormat="1" ht="18" customHeight="1">
      <c r="A26" s="285">
        <v>18</v>
      </c>
      <c r="B26" s="187" t="s">
        <v>618</v>
      </c>
      <c r="C26" s="182" t="s">
        <v>619</v>
      </c>
      <c r="D26" s="207">
        <v>41369</v>
      </c>
      <c r="E26" s="183" t="s">
        <v>579</v>
      </c>
      <c r="F26" s="286">
        <v>31.73</v>
      </c>
      <c r="G26" s="285">
        <v>18</v>
      </c>
    </row>
    <row r="27" spans="1:7" s="279" customFormat="1" ht="18" customHeight="1">
      <c r="A27" s="283">
        <v>19</v>
      </c>
      <c r="B27" s="266" t="s">
        <v>638</v>
      </c>
      <c r="C27" s="182" t="s">
        <v>639</v>
      </c>
      <c r="D27" s="193">
        <v>41969</v>
      </c>
      <c r="E27" s="266" t="s">
        <v>593</v>
      </c>
      <c r="F27" s="286">
        <v>32.61</v>
      </c>
      <c r="G27" s="283">
        <v>19</v>
      </c>
    </row>
    <row r="28" spans="1:7" s="279" customFormat="1" ht="18" customHeight="1">
      <c r="A28" s="285">
        <v>20</v>
      </c>
      <c r="B28" s="291" t="s">
        <v>632</v>
      </c>
      <c r="C28" s="182" t="s">
        <v>633</v>
      </c>
      <c r="D28" s="202">
        <v>42286</v>
      </c>
      <c r="E28" s="266" t="s">
        <v>593</v>
      </c>
      <c r="F28" s="286">
        <v>34.090000000000003</v>
      </c>
      <c r="G28" s="285">
        <v>20</v>
      </c>
    </row>
    <row r="29" spans="1:7" s="279" customFormat="1" ht="18" customHeight="1">
      <c r="A29" s="283">
        <v>21</v>
      </c>
      <c r="B29" s="266" t="s">
        <v>636</v>
      </c>
      <c r="C29" s="182" t="s">
        <v>637</v>
      </c>
      <c r="D29" s="193">
        <v>42163</v>
      </c>
      <c r="E29" s="266" t="s">
        <v>593</v>
      </c>
      <c r="F29" s="286">
        <v>34.909999999999997</v>
      </c>
      <c r="G29" s="283">
        <v>21</v>
      </c>
    </row>
    <row r="30" spans="1:7">
      <c r="A30" s="285">
        <v>22</v>
      </c>
      <c r="B30" s="291" t="s">
        <v>640</v>
      </c>
      <c r="C30" s="182" t="s">
        <v>641</v>
      </c>
      <c r="D30" s="202">
        <v>42171</v>
      </c>
      <c r="E30" s="266" t="s">
        <v>593</v>
      </c>
      <c r="F30" s="286">
        <v>37.299999999999997</v>
      </c>
      <c r="G30" s="285">
        <v>22</v>
      </c>
    </row>
    <row r="31" spans="1:7">
      <c r="B31" s="274"/>
      <c r="C31" s="274"/>
      <c r="D31" s="274"/>
      <c r="E31" s="274"/>
      <c r="F31" s="274"/>
      <c r="G31" s="274"/>
    </row>
  </sheetData>
  <mergeCells count="1">
    <mergeCell ref="B4:E4"/>
  </mergeCells>
  <pageMargins left="0" right="0" top="0.39370078740157483" bottom="0.39370078740157483" header="0" footer="0"/>
  <pageSetup orientation="portrait" r:id="rId1"/>
  <headerFooter alignWithMargins="0">
    <oddHeader>&amp;L&amp;C&amp;R</oddHeader>
    <oddFooter>&amp;L&amp;C&amp;R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H31"/>
  <sheetViews>
    <sheetView zoomScaleNormal="100" zoomScaleSheetLayoutView="1" workbookViewId="0"/>
  </sheetViews>
  <sheetFormatPr defaultColWidth="11.42578125" defaultRowHeight="15.75"/>
  <cols>
    <col min="1" max="1" width="6.42578125" style="230" customWidth="1"/>
    <col min="2" max="3" width="16" style="230" customWidth="1"/>
    <col min="4" max="4" width="13.140625" style="231" customWidth="1"/>
    <col min="5" max="5" width="19.28515625" style="231" customWidth="1"/>
    <col min="6" max="6" width="7.7109375" style="231" hidden="1" customWidth="1"/>
    <col min="7" max="7" width="8.140625" style="231" hidden="1" customWidth="1"/>
    <col min="8" max="8" width="8.28515625" style="231" hidden="1" customWidth="1"/>
    <col min="9" max="9" width="9.85546875" style="231" customWidth="1"/>
    <col min="10" max="10" width="9.28515625" style="230" customWidth="1"/>
    <col min="11" max="216" width="11.42578125" style="231" customWidth="1"/>
    <col min="217" max="16384" width="11.42578125" style="232"/>
  </cols>
  <sheetData>
    <row r="1" spans="1:216" ht="18.75" customHeight="1">
      <c r="D1" s="158"/>
      <c r="E1" s="230"/>
      <c r="F1" s="158"/>
      <c r="G1" s="230"/>
      <c r="H1" s="230"/>
      <c r="GP1" s="232"/>
      <c r="GQ1" s="232"/>
      <c r="GR1" s="232"/>
      <c r="GS1" s="232"/>
      <c r="GT1" s="232"/>
      <c r="GU1" s="232"/>
      <c r="GV1" s="232"/>
      <c r="GW1" s="232"/>
      <c r="GX1" s="232"/>
      <c r="GY1" s="232"/>
      <c r="GZ1" s="232"/>
      <c r="HA1" s="232"/>
      <c r="HB1" s="232"/>
      <c r="HC1" s="232"/>
      <c r="HD1" s="232"/>
      <c r="HE1" s="232"/>
      <c r="HF1" s="232"/>
      <c r="HG1" s="232"/>
      <c r="HH1" s="232"/>
    </row>
    <row r="2" spans="1:216" ht="18.75" customHeight="1">
      <c r="B2" s="158" t="s">
        <v>610</v>
      </c>
      <c r="C2" s="158"/>
      <c r="D2" s="230"/>
      <c r="E2" s="158"/>
      <c r="F2" s="230"/>
      <c r="G2" s="158"/>
      <c r="H2" s="230"/>
      <c r="GO2" s="232"/>
      <c r="GP2" s="232"/>
      <c r="GQ2" s="232"/>
      <c r="GR2" s="232"/>
      <c r="GS2" s="232"/>
      <c r="GT2" s="232"/>
      <c r="GU2" s="232"/>
      <c r="GV2" s="232"/>
      <c r="GW2" s="232"/>
      <c r="GX2" s="232"/>
      <c r="GY2" s="232"/>
      <c r="GZ2" s="232"/>
      <c r="HA2" s="232"/>
      <c r="HB2" s="232"/>
      <c r="HC2" s="232"/>
      <c r="HD2" s="232"/>
      <c r="HE2" s="232"/>
      <c r="HF2" s="232"/>
      <c r="HG2" s="232"/>
      <c r="HH2" s="232"/>
    </row>
    <row r="3" spans="1:216" ht="18.75" customHeight="1">
      <c r="B3" s="158"/>
      <c r="C3" s="158"/>
      <c r="D3" s="230"/>
      <c r="E3" s="232"/>
      <c r="F3" s="230"/>
      <c r="G3" s="158"/>
      <c r="H3" s="230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</row>
    <row r="4" spans="1:216" ht="18.75" customHeight="1">
      <c r="B4" s="158"/>
      <c r="C4" s="158"/>
      <c r="D4" s="230"/>
      <c r="E4" s="158"/>
      <c r="F4" s="230"/>
      <c r="G4" s="158"/>
      <c r="H4" s="230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</row>
    <row r="5" spans="1:216">
      <c r="B5" s="349" t="s">
        <v>609</v>
      </c>
      <c r="C5" s="349"/>
      <c r="D5" s="349"/>
      <c r="E5" s="349"/>
      <c r="F5" s="158" t="s">
        <v>3</v>
      </c>
      <c r="H5" s="230"/>
      <c r="I5" s="262" t="s">
        <v>3</v>
      </c>
      <c r="GO5" s="232"/>
      <c r="GP5" s="232"/>
      <c r="GQ5" s="232"/>
      <c r="GR5" s="232"/>
      <c r="GS5" s="232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</row>
    <row r="6" spans="1:216">
      <c r="B6" s="349"/>
      <c r="C6" s="349"/>
      <c r="D6" s="349"/>
      <c r="E6" s="158"/>
      <c r="G6" s="230"/>
      <c r="H6" s="230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</row>
    <row r="7" spans="1:216" ht="18.75" customHeight="1">
      <c r="B7" s="154" t="s">
        <v>726</v>
      </c>
      <c r="C7" s="158"/>
      <c r="D7" s="230"/>
      <c r="F7" s="233"/>
      <c r="G7" s="233"/>
      <c r="H7" s="233"/>
      <c r="I7" s="233"/>
      <c r="FW7" s="232"/>
      <c r="FX7" s="232"/>
      <c r="FY7" s="232"/>
      <c r="FZ7" s="232"/>
      <c r="GA7" s="232"/>
      <c r="GB7" s="232"/>
      <c r="GC7" s="232"/>
      <c r="GD7" s="232"/>
      <c r="GE7" s="232"/>
      <c r="GF7" s="232"/>
      <c r="GG7" s="232"/>
      <c r="GH7" s="232"/>
      <c r="GI7" s="232"/>
      <c r="GJ7" s="232"/>
      <c r="GK7" s="232"/>
      <c r="GL7" s="232"/>
      <c r="GM7" s="232"/>
      <c r="GN7" s="232"/>
      <c r="GO7" s="232"/>
      <c r="GP7" s="232"/>
      <c r="GQ7" s="232"/>
      <c r="GR7" s="232"/>
      <c r="GS7" s="232"/>
      <c r="GT7" s="232"/>
      <c r="GU7" s="232"/>
      <c r="GV7" s="232"/>
      <c r="GW7" s="232"/>
      <c r="GX7" s="232"/>
      <c r="GY7" s="232"/>
      <c r="GZ7" s="232"/>
      <c r="HA7" s="232"/>
      <c r="HB7" s="232"/>
      <c r="HC7" s="232"/>
      <c r="HD7" s="232"/>
      <c r="HE7" s="232"/>
      <c r="HF7" s="232"/>
      <c r="HG7" s="232"/>
      <c r="HH7" s="232"/>
    </row>
    <row r="8" spans="1:216" ht="15.75" customHeight="1">
      <c r="B8" s="231"/>
      <c r="C8" s="231"/>
      <c r="D8" s="230"/>
      <c r="E8" s="234"/>
      <c r="F8" s="350" t="s">
        <v>124</v>
      </c>
      <c r="G8" s="351"/>
      <c r="H8" s="352"/>
      <c r="I8" s="233"/>
      <c r="FW8" s="232"/>
      <c r="FX8" s="232"/>
      <c r="FY8" s="232"/>
      <c r="FZ8" s="232"/>
      <c r="GA8" s="232"/>
      <c r="GB8" s="232"/>
      <c r="GC8" s="232"/>
      <c r="GD8" s="232"/>
      <c r="GE8" s="232"/>
      <c r="GF8" s="232"/>
      <c r="GG8" s="232"/>
      <c r="GH8" s="232"/>
      <c r="GI8" s="232"/>
      <c r="GJ8" s="232"/>
      <c r="GK8" s="232"/>
      <c r="GL8" s="232"/>
      <c r="GM8" s="232"/>
      <c r="GN8" s="232"/>
      <c r="GO8" s="232"/>
      <c r="GP8" s="232"/>
      <c r="GQ8" s="232"/>
      <c r="GR8" s="232"/>
      <c r="GS8" s="232"/>
      <c r="GT8" s="232"/>
      <c r="GU8" s="232"/>
      <c r="GV8" s="232"/>
      <c r="GW8" s="232"/>
      <c r="GX8" s="232"/>
      <c r="GY8" s="232"/>
      <c r="GZ8" s="232"/>
      <c r="HA8" s="232"/>
      <c r="HB8" s="232"/>
      <c r="HC8" s="232"/>
      <c r="HD8" s="232"/>
      <c r="HE8" s="232"/>
      <c r="HF8" s="232"/>
      <c r="HG8" s="232"/>
      <c r="HH8" s="232"/>
    </row>
    <row r="9" spans="1:216" ht="15.75" customHeight="1" thickBot="1">
      <c r="A9" s="235" t="s">
        <v>274</v>
      </c>
      <c r="B9" s="236" t="s">
        <v>568</v>
      </c>
      <c r="C9" s="236" t="s">
        <v>569</v>
      </c>
      <c r="D9" s="237" t="s">
        <v>114</v>
      </c>
      <c r="E9" s="238" t="s">
        <v>565</v>
      </c>
      <c r="F9" s="238" t="s">
        <v>0</v>
      </c>
      <c r="G9" s="238" t="s">
        <v>1</v>
      </c>
      <c r="H9" s="238" t="s">
        <v>2</v>
      </c>
      <c r="I9" s="237" t="s">
        <v>281</v>
      </c>
      <c r="J9" s="237" t="s">
        <v>113</v>
      </c>
      <c r="FW9" s="232"/>
      <c r="FX9" s="232"/>
      <c r="FY9" s="232"/>
      <c r="FZ9" s="232"/>
      <c r="GA9" s="232"/>
      <c r="GB9" s="232"/>
      <c r="GC9" s="232"/>
      <c r="GD9" s="232"/>
      <c r="GE9" s="232"/>
      <c r="GF9" s="232"/>
      <c r="GG9" s="232"/>
      <c r="GH9" s="232"/>
      <c r="GI9" s="232"/>
      <c r="GJ9" s="232"/>
      <c r="GK9" s="232"/>
      <c r="GL9" s="232"/>
      <c r="GM9" s="232"/>
      <c r="GN9" s="232"/>
      <c r="GO9" s="232"/>
      <c r="GP9" s="232"/>
      <c r="GQ9" s="232"/>
      <c r="GR9" s="232"/>
      <c r="GS9" s="232"/>
      <c r="GT9" s="232"/>
      <c r="GU9" s="232"/>
      <c r="GV9" s="232"/>
      <c r="GW9" s="232"/>
      <c r="GX9" s="232"/>
      <c r="GY9" s="232"/>
      <c r="GZ9" s="232"/>
      <c r="HA9" s="232"/>
      <c r="HB9" s="232"/>
      <c r="HC9" s="232"/>
      <c r="HD9" s="232"/>
      <c r="HE9" s="232"/>
      <c r="HF9" s="232"/>
      <c r="HG9" s="232"/>
      <c r="HH9" s="232"/>
    </row>
    <row r="10" spans="1:216" ht="16.149999999999999" customHeight="1" thickTop="1">
      <c r="A10" s="239">
        <v>1</v>
      </c>
      <c r="B10" s="212" t="s">
        <v>548</v>
      </c>
      <c r="C10" s="213" t="s">
        <v>649</v>
      </c>
      <c r="D10" s="221">
        <v>41495</v>
      </c>
      <c r="E10" s="197" t="s">
        <v>602</v>
      </c>
      <c r="F10" s="240"/>
      <c r="G10" s="239"/>
      <c r="H10" s="239"/>
      <c r="I10" s="241" t="s">
        <v>768</v>
      </c>
      <c r="J10" s="239">
        <v>1</v>
      </c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</row>
    <row r="11" spans="1:216" ht="16.149999999999999" customHeight="1">
      <c r="A11" s="239">
        <v>2</v>
      </c>
      <c r="B11" s="215" t="s">
        <v>620</v>
      </c>
      <c r="C11" s="213" t="s">
        <v>621</v>
      </c>
      <c r="D11" s="216">
        <v>41395</v>
      </c>
      <c r="E11" s="217" t="s">
        <v>581</v>
      </c>
      <c r="F11" s="240"/>
      <c r="G11" s="242"/>
      <c r="H11" s="239"/>
      <c r="I11" s="241" t="s">
        <v>754</v>
      </c>
      <c r="J11" s="239">
        <v>2</v>
      </c>
      <c r="FW11" s="232"/>
      <c r="FX11" s="232"/>
      <c r="FY11" s="232"/>
      <c r="FZ11" s="232"/>
      <c r="GA11" s="232"/>
      <c r="GB11" s="232"/>
      <c r="GC11" s="232"/>
      <c r="GD11" s="232"/>
      <c r="GE11" s="232"/>
      <c r="GF11" s="232"/>
      <c r="GG11" s="232"/>
      <c r="GH11" s="232"/>
      <c r="GI11" s="232"/>
      <c r="GJ11" s="232"/>
      <c r="GK11" s="232"/>
      <c r="GL11" s="232"/>
      <c r="GM11" s="232"/>
      <c r="GN11" s="232"/>
      <c r="GO11" s="232"/>
      <c r="GP11" s="232"/>
      <c r="GQ11" s="232"/>
      <c r="GR11" s="232"/>
      <c r="GS11" s="232"/>
      <c r="GT11" s="232"/>
      <c r="GU11" s="232"/>
      <c r="GV11" s="232"/>
      <c r="GW11" s="232"/>
      <c r="GX11" s="232"/>
      <c r="GY11" s="232"/>
      <c r="GZ11" s="232"/>
      <c r="HA11" s="232"/>
      <c r="HB11" s="232"/>
      <c r="HC11" s="232"/>
      <c r="HD11" s="232"/>
      <c r="HE11" s="232"/>
      <c r="HF11" s="232"/>
      <c r="HG11" s="232"/>
      <c r="HH11" s="232"/>
    </row>
    <row r="12" spans="1:216" ht="16.149999999999999" customHeight="1">
      <c r="A12" s="239">
        <v>3</v>
      </c>
      <c r="B12" s="218" t="s">
        <v>644</v>
      </c>
      <c r="C12" s="213" t="s">
        <v>645</v>
      </c>
      <c r="D12" s="219">
        <v>41348</v>
      </c>
      <c r="E12" s="194" t="s">
        <v>631</v>
      </c>
      <c r="F12" s="240"/>
      <c r="G12" s="242"/>
      <c r="H12" s="239"/>
      <c r="I12" s="241" t="s">
        <v>765</v>
      </c>
      <c r="J12" s="239">
        <v>3</v>
      </c>
      <c r="FW12" s="232"/>
      <c r="FX12" s="232"/>
      <c r="FY12" s="232"/>
      <c r="FZ12" s="232"/>
      <c r="GA12" s="232"/>
      <c r="GB12" s="232"/>
      <c r="GC12" s="232"/>
      <c r="GD12" s="232"/>
      <c r="GE12" s="232"/>
      <c r="GF12" s="232"/>
      <c r="GG12" s="232"/>
      <c r="GH12" s="232"/>
      <c r="GI12" s="232"/>
      <c r="GJ12" s="232"/>
      <c r="GK12" s="232"/>
      <c r="GL12" s="232"/>
      <c r="GM12" s="232"/>
      <c r="GN12" s="232"/>
      <c r="GO12" s="232"/>
      <c r="GP12" s="232"/>
      <c r="GQ12" s="232"/>
      <c r="GR12" s="232"/>
      <c r="GS12" s="232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</row>
    <row r="13" spans="1:216" ht="16.149999999999999" customHeight="1">
      <c r="A13" s="239">
        <v>4</v>
      </c>
      <c r="B13" s="212" t="s">
        <v>650</v>
      </c>
      <c r="C13" s="213" t="s">
        <v>651</v>
      </c>
      <c r="D13" s="220">
        <v>41553</v>
      </c>
      <c r="E13" s="197" t="s">
        <v>652</v>
      </c>
      <c r="F13" s="243"/>
      <c r="G13" s="239"/>
      <c r="H13" s="239"/>
      <c r="I13" s="241" t="s">
        <v>769</v>
      </c>
      <c r="J13" s="239">
        <v>4</v>
      </c>
      <c r="FW13" s="232"/>
      <c r="FX13" s="232"/>
      <c r="FY13" s="232"/>
      <c r="FZ13" s="232"/>
      <c r="GA13" s="232"/>
      <c r="GB13" s="232"/>
      <c r="GC13" s="232"/>
      <c r="GD13" s="232"/>
      <c r="GE13" s="232"/>
      <c r="GF13" s="232"/>
      <c r="GG13" s="232"/>
      <c r="GH13" s="232"/>
      <c r="GI13" s="232"/>
      <c r="GJ13" s="232"/>
      <c r="GK13" s="232"/>
      <c r="GL13" s="232"/>
      <c r="GM13" s="232"/>
      <c r="GN13" s="232"/>
      <c r="GO13" s="232"/>
      <c r="GP13" s="232"/>
      <c r="GQ13" s="232"/>
      <c r="GR13" s="232"/>
      <c r="GS13" s="232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</row>
    <row r="14" spans="1:216" ht="16.149999999999999" customHeight="1">
      <c r="A14" s="239">
        <v>5</v>
      </c>
      <c r="B14" s="212" t="s">
        <v>620</v>
      </c>
      <c r="C14" s="213" t="s">
        <v>648</v>
      </c>
      <c r="D14" s="221">
        <v>41576</v>
      </c>
      <c r="E14" s="197" t="s">
        <v>602</v>
      </c>
      <c r="F14" s="240"/>
      <c r="G14" s="242"/>
      <c r="H14" s="239"/>
      <c r="I14" s="241" t="s">
        <v>767</v>
      </c>
      <c r="J14" s="239">
        <v>5</v>
      </c>
      <c r="FW14" s="232"/>
      <c r="FX14" s="232"/>
      <c r="FY14" s="232"/>
      <c r="FZ14" s="232"/>
      <c r="GA14" s="232"/>
      <c r="GB14" s="232"/>
      <c r="GC14" s="232"/>
      <c r="GD14" s="232"/>
      <c r="GE14" s="232"/>
      <c r="GF14" s="232"/>
      <c r="GG14" s="232"/>
      <c r="GH14" s="232"/>
      <c r="GI14" s="232"/>
      <c r="GJ14" s="232"/>
      <c r="GK14" s="232"/>
      <c r="GL14" s="232"/>
      <c r="GM14" s="232"/>
      <c r="GN14" s="232"/>
      <c r="GO14" s="232"/>
      <c r="GP14" s="232"/>
      <c r="GQ14" s="232"/>
      <c r="GR14" s="232"/>
      <c r="GS14" s="232"/>
      <c r="GT14" s="232"/>
      <c r="GU14" s="232"/>
      <c r="GV14" s="232"/>
      <c r="GW14" s="232"/>
      <c r="GX14" s="232"/>
      <c r="GY14" s="232"/>
      <c r="GZ14" s="232"/>
      <c r="HA14" s="232"/>
      <c r="HB14" s="232"/>
      <c r="HC14" s="232"/>
      <c r="HD14" s="232"/>
      <c r="HE14" s="232"/>
      <c r="HF14" s="232"/>
      <c r="HG14" s="232"/>
      <c r="HH14" s="232"/>
    </row>
    <row r="15" spans="1:216" ht="16.149999999999999" customHeight="1">
      <c r="A15" s="239">
        <v>6</v>
      </c>
      <c r="B15" s="222" t="s">
        <v>614</v>
      </c>
      <c r="C15" s="213" t="s">
        <v>615</v>
      </c>
      <c r="D15" s="216">
        <v>41381</v>
      </c>
      <c r="E15" s="217" t="s">
        <v>579</v>
      </c>
      <c r="F15" s="244"/>
      <c r="G15" s="240"/>
      <c r="H15" s="240"/>
      <c r="I15" s="241" t="s">
        <v>751</v>
      </c>
      <c r="J15" s="239">
        <v>6</v>
      </c>
    </row>
    <row r="16" spans="1:216" ht="16.149999999999999" customHeight="1">
      <c r="A16" s="239">
        <v>7</v>
      </c>
      <c r="B16" s="215" t="s">
        <v>624</v>
      </c>
      <c r="C16" s="213" t="s">
        <v>625</v>
      </c>
      <c r="D16" s="216">
        <v>41990</v>
      </c>
      <c r="E16" s="217" t="s">
        <v>579</v>
      </c>
      <c r="F16" s="240"/>
      <c r="G16" s="242"/>
      <c r="H16" s="239"/>
      <c r="I16" s="241" t="s">
        <v>756</v>
      </c>
      <c r="J16" s="239">
        <v>7</v>
      </c>
    </row>
    <row r="17" spans="1:216" ht="16.149999999999999" customHeight="1">
      <c r="A17" s="239">
        <v>8</v>
      </c>
      <c r="B17" s="212" t="s">
        <v>647</v>
      </c>
      <c r="C17" s="213" t="s">
        <v>630</v>
      </c>
      <c r="D17" s="221">
        <v>41362</v>
      </c>
      <c r="E17" s="197" t="s">
        <v>475</v>
      </c>
      <c r="F17" s="240"/>
      <c r="G17" s="239"/>
      <c r="H17" s="239"/>
      <c r="I17" s="241" t="s">
        <v>766</v>
      </c>
      <c r="J17" s="239">
        <v>8</v>
      </c>
    </row>
    <row r="18" spans="1:216" ht="16.149999999999999" customHeight="1">
      <c r="A18" s="239">
        <v>9</v>
      </c>
      <c r="B18" s="223" t="s">
        <v>629</v>
      </c>
      <c r="C18" s="213" t="s">
        <v>630</v>
      </c>
      <c r="D18" s="224">
        <v>41775</v>
      </c>
      <c r="E18" s="194" t="s">
        <v>631</v>
      </c>
      <c r="F18" s="240"/>
      <c r="G18" s="242"/>
      <c r="H18" s="239"/>
      <c r="I18" s="241" t="s">
        <v>758</v>
      </c>
      <c r="J18" s="239">
        <v>9</v>
      </c>
    </row>
    <row r="19" spans="1:216" ht="16.149999999999999" customHeight="1">
      <c r="A19" s="239">
        <v>10</v>
      </c>
      <c r="B19" s="215" t="s">
        <v>616</v>
      </c>
      <c r="C19" s="213" t="s">
        <v>617</v>
      </c>
      <c r="D19" s="225">
        <v>41529</v>
      </c>
      <c r="E19" s="217" t="s">
        <v>579</v>
      </c>
      <c r="F19" s="244"/>
      <c r="G19" s="240"/>
      <c r="H19" s="240"/>
      <c r="I19" s="241" t="s">
        <v>752</v>
      </c>
      <c r="J19" s="239">
        <v>10</v>
      </c>
    </row>
    <row r="20" spans="1:216" ht="16.149999999999999" customHeight="1">
      <c r="A20" s="239">
        <v>11</v>
      </c>
      <c r="B20" s="215" t="s">
        <v>618</v>
      </c>
      <c r="C20" s="213" t="s">
        <v>619</v>
      </c>
      <c r="D20" s="225">
        <v>41369</v>
      </c>
      <c r="E20" s="217" t="s">
        <v>579</v>
      </c>
      <c r="F20" s="244"/>
      <c r="G20" s="245"/>
      <c r="H20" s="240"/>
      <c r="I20" s="241" t="s">
        <v>753</v>
      </c>
      <c r="J20" s="239">
        <v>11</v>
      </c>
    </row>
    <row r="21" spans="1:216" ht="16.149999999999999" customHeight="1">
      <c r="A21" s="239">
        <v>12</v>
      </c>
      <c r="B21" s="188" t="s">
        <v>626</v>
      </c>
      <c r="C21" s="188" t="s">
        <v>627</v>
      </c>
      <c r="D21" s="209" t="s">
        <v>628</v>
      </c>
      <c r="E21" s="191" t="s">
        <v>589</v>
      </c>
      <c r="F21" s="240"/>
      <c r="G21" s="239"/>
      <c r="H21" s="239"/>
      <c r="I21" s="241" t="s">
        <v>757</v>
      </c>
      <c r="J21" s="239">
        <v>12</v>
      </c>
    </row>
    <row r="22" spans="1:216" ht="16.149999999999999" customHeight="1">
      <c r="A22" s="239">
        <v>13</v>
      </c>
      <c r="B22" s="215" t="s">
        <v>622</v>
      </c>
      <c r="C22" s="213" t="s">
        <v>623</v>
      </c>
      <c r="D22" s="225">
        <v>41578</v>
      </c>
      <c r="E22" s="217" t="s">
        <v>581</v>
      </c>
      <c r="F22" s="240"/>
      <c r="G22" s="242"/>
      <c r="H22" s="239"/>
      <c r="I22" s="241" t="s">
        <v>755</v>
      </c>
      <c r="J22" s="239">
        <v>13</v>
      </c>
    </row>
    <row r="23" spans="1:216" ht="16.149999999999999" customHeight="1">
      <c r="A23" s="239">
        <v>14</v>
      </c>
      <c r="B23" s="222" t="s">
        <v>612</v>
      </c>
      <c r="C23" s="213" t="s">
        <v>613</v>
      </c>
      <c r="D23" s="225">
        <v>41387</v>
      </c>
      <c r="E23" s="217" t="s">
        <v>579</v>
      </c>
      <c r="F23" s="240"/>
      <c r="G23" s="240"/>
      <c r="H23" s="240"/>
      <c r="I23" s="241" t="s">
        <v>750</v>
      </c>
      <c r="J23" s="239">
        <v>14</v>
      </c>
    </row>
    <row r="24" spans="1:216" ht="16.149999999999999" customHeight="1">
      <c r="A24" s="239">
        <v>15</v>
      </c>
      <c r="B24" s="226" t="s">
        <v>634</v>
      </c>
      <c r="C24" s="213" t="s">
        <v>635</v>
      </c>
      <c r="D24" s="227">
        <v>42251</v>
      </c>
      <c r="E24" s="194" t="s">
        <v>593</v>
      </c>
      <c r="F24" s="240"/>
      <c r="G24" s="242"/>
      <c r="H24" s="239"/>
      <c r="I24" s="241" t="s">
        <v>760</v>
      </c>
      <c r="J24" s="239">
        <v>15</v>
      </c>
    </row>
    <row r="25" spans="1:216" s="331" customFormat="1" ht="16.149999999999999" customHeight="1">
      <c r="A25" s="239">
        <v>16</v>
      </c>
      <c r="B25" s="327" t="s">
        <v>772</v>
      </c>
      <c r="C25" s="328" t="s">
        <v>770</v>
      </c>
      <c r="D25" s="329">
        <v>41736</v>
      </c>
      <c r="E25" s="330" t="s">
        <v>352</v>
      </c>
      <c r="F25" s="240"/>
      <c r="G25" s="242"/>
      <c r="H25" s="239"/>
      <c r="I25" s="241" t="s">
        <v>771</v>
      </c>
      <c r="J25" s="239">
        <v>16</v>
      </c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1"/>
      <c r="AO25" s="231"/>
      <c r="AP25" s="231"/>
      <c r="AQ25" s="231"/>
      <c r="AR25" s="231"/>
      <c r="AS25" s="231"/>
      <c r="AT25" s="231"/>
      <c r="AU25" s="231"/>
      <c r="AV25" s="231"/>
      <c r="AW25" s="231"/>
      <c r="AX25" s="231"/>
      <c r="AY25" s="231"/>
      <c r="AZ25" s="231"/>
      <c r="BA25" s="231"/>
      <c r="BB25" s="231"/>
      <c r="BC25" s="231"/>
      <c r="BD25" s="231"/>
      <c r="BE25" s="231"/>
      <c r="BF25" s="231"/>
      <c r="BG25" s="231"/>
      <c r="BH25" s="231"/>
      <c r="BI25" s="231"/>
      <c r="BJ25" s="231"/>
      <c r="BK25" s="231"/>
      <c r="BL25" s="231"/>
      <c r="BM25" s="231"/>
      <c r="BN25" s="231"/>
      <c r="BO25" s="231"/>
      <c r="BP25" s="231"/>
      <c r="BQ25" s="231"/>
      <c r="BR25" s="231"/>
      <c r="BS25" s="231"/>
      <c r="BT25" s="231"/>
      <c r="BU25" s="231"/>
      <c r="BV25" s="231"/>
      <c r="BW25" s="231"/>
      <c r="BX25" s="231"/>
      <c r="BY25" s="231"/>
      <c r="BZ25" s="231"/>
      <c r="CA25" s="231"/>
      <c r="CB25" s="231"/>
      <c r="CC25" s="231"/>
      <c r="CD25" s="231"/>
      <c r="CE25" s="231"/>
      <c r="CF25" s="231"/>
      <c r="CG25" s="231"/>
      <c r="CH25" s="231"/>
      <c r="CI25" s="231"/>
      <c r="CJ25" s="231"/>
      <c r="CK25" s="231"/>
      <c r="CL25" s="231"/>
      <c r="CM25" s="231"/>
      <c r="CN25" s="231"/>
      <c r="CO25" s="231"/>
      <c r="CP25" s="231"/>
      <c r="CQ25" s="231"/>
      <c r="CR25" s="231"/>
      <c r="CS25" s="231"/>
      <c r="CT25" s="231"/>
      <c r="CU25" s="231"/>
      <c r="CV25" s="231"/>
      <c r="CW25" s="231"/>
      <c r="CX25" s="231"/>
      <c r="CY25" s="231"/>
      <c r="CZ25" s="231"/>
      <c r="DA25" s="231"/>
      <c r="DB25" s="231"/>
      <c r="DC25" s="231"/>
      <c r="DD25" s="231"/>
      <c r="DE25" s="231"/>
      <c r="DF25" s="231"/>
      <c r="DG25" s="231"/>
      <c r="DH25" s="231"/>
      <c r="DI25" s="231"/>
      <c r="DJ25" s="231"/>
      <c r="DK25" s="231"/>
      <c r="DL25" s="231"/>
      <c r="DM25" s="231"/>
      <c r="DN25" s="231"/>
      <c r="DO25" s="231"/>
      <c r="DP25" s="231"/>
      <c r="DQ25" s="231"/>
      <c r="DR25" s="231"/>
      <c r="DS25" s="231"/>
      <c r="DT25" s="231"/>
      <c r="DU25" s="231"/>
      <c r="DV25" s="231"/>
      <c r="DW25" s="231"/>
      <c r="DX25" s="231"/>
      <c r="DY25" s="231"/>
      <c r="DZ25" s="231"/>
      <c r="EA25" s="231"/>
      <c r="EB25" s="231"/>
      <c r="EC25" s="231"/>
      <c r="ED25" s="231"/>
      <c r="EE25" s="231"/>
      <c r="EF25" s="231"/>
      <c r="EG25" s="231"/>
      <c r="EH25" s="231"/>
      <c r="EI25" s="231"/>
      <c r="EJ25" s="231"/>
      <c r="EK25" s="231"/>
      <c r="EL25" s="231"/>
      <c r="EM25" s="231"/>
      <c r="EN25" s="231"/>
      <c r="EO25" s="231"/>
      <c r="EP25" s="231"/>
      <c r="EQ25" s="231"/>
      <c r="ER25" s="231"/>
      <c r="ES25" s="231"/>
      <c r="ET25" s="231"/>
      <c r="EU25" s="231"/>
      <c r="EV25" s="231"/>
      <c r="EW25" s="231"/>
      <c r="EX25" s="231"/>
      <c r="EY25" s="231"/>
      <c r="EZ25" s="231"/>
      <c r="FA25" s="231"/>
      <c r="FB25" s="231"/>
      <c r="FC25" s="231"/>
      <c r="FD25" s="231"/>
      <c r="FE25" s="231"/>
      <c r="FF25" s="231"/>
      <c r="FG25" s="231"/>
      <c r="FH25" s="231"/>
      <c r="FI25" s="231"/>
      <c r="FJ25" s="231"/>
      <c r="FK25" s="231"/>
      <c r="FL25" s="231"/>
      <c r="FM25" s="231"/>
      <c r="FN25" s="231"/>
      <c r="FO25" s="231"/>
      <c r="FP25" s="231"/>
      <c r="FQ25" s="231"/>
      <c r="FR25" s="231"/>
      <c r="FS25" s="231"/>
      <c r="FT25" s="231"/>
      <c r="FU25" s="231"/>
      <c r="FV25" s="231"/>
      <c r="FW25" s="231"/>
      <c r="FX25" s="231"/>
      <c r="FY25" s="231"/>
      <c r="FZ25" s="231"/>
      <c r="GA25" s="231"/>
      <c r="GB25" s="231"/>
      <c r="GC25" s="231"/>
      <c r="GD25" s="231"/>
      <c r="GE25" s="231"/>
      <c r="GF25" s="231"/>
      <c r="GG25" s="231"/>
      <c r="GH25" s="231"/>
      <c r="GI25" s="231"/>
      <c r="GJ25" s="231"/>
      <c r="GK25" s="231"/>
      <c r="GL25" s="231"/>
      <c r="GM25" s="231"/>
      <c r="GN25" s="231"/>
      <c r="GO25" s="231"/>
      <c r="GP25" s="231"/>
      <c r="GQ25" s="231"/>
      <c r="GR25" s="231"/>
      <c r="GS25" s="231"/>
      <c r="GT25" s="231"/>
      <c r="GU25" s="231"/>
      <c r="GV25" s="231"/>
      <c r="GW25" s="231"/>
      <c r="GX25" s="231"/>
      <c r="GY25" s="231"/>
      <c r="GZ25" s="231"/>
      <c r="HA25" s="231"/>
      <c r="HB25" s="231"/>
      <c r="HC25" s="231"/>
      <c r="HD25" s="231"/>
      <c r="HE25" s="231"/>
      <c r="HF25" s="231"/>
      <c r="HG25" s="231"/>
      <c r="HH25" s="231"/>
    </row>
    <row r="26" spans="1:216" ht="16.149999999999999" customHeight="1">
      <c r="A26" s="239">
        <v>17</v>
      </c>
      <c r="B26" s="212" t="s">
        <v>636</v>
      </c>
      <c r="C26" s="213" t="s">
        <v>646</v>
      </c>
      <c r="D26" s="214">
        <v>41649</v>
      </c>
      <c r="E26" s="197" t="s">
        <v>475</v>
      </c>
      <c r="F26" s="240"/>
      <c r="G26" s="242"/>
      <c r="H26" s="239"/>
      <c r="I26" s="241" t="s">
        <v>741</v>
      </c>
      <c r="J26" s="239">
        <v>17</v>
      </c>
    </row>
    <row r="27" spans="1:216" ht="16.149999999999999" customHeight="1">
      <c r="A27" s="239">
        <v>18</v>
      </c>
      <c r="B27" s="226" t="s">
        <v>642</v>
      </c>
      <c r="C27" s="213" t="s">
        <v>643</v>
      </c>
      <c r="D27" s="229">
        <v>42277</v>
      </c>
      <c r="E27" s="194" t="s">
        <v>593</v>
      </c>
      <c r="F27" s="240"/>
      <c r="G27" s="239"/>
      <c r="H27" s="239"/>
      <c r="I27" s="241" t="s">
        <v>764</v>
      </c>
      <c r="J27" s="239">
        <v>18</v>
      </c>
    </row>
    <row r="28" spans="1:216" ht="16.149999999999999" customHeight="1">
      <c r="A28" s="239">
        <v>19</v>
      </c>
      <c r="B28" s="226" t="s">
        <v>638</v>
      </c>
      <c r="C28" s="213" t="s">
        <v>639</v>
      </c>
      <c r="D28" s="229">
        <v>41969</v>
      </c>
      <c r="E28" s="194" t="s">
        <v>593</v>
      </c>
      <c r="F28" s="240"/>
      <c r="G28" s="242"/>
      <c r="H28" s="239"/>
      <c r="I28" s="241" t="s">
        <v>762</v>
      </c>
      <c r="J28" s="239">
        <v>19</v>
      </c>
    </row>
    <row r="29" spans="1:216" ht="16.149999999999999" customHeight="1">
      <c r="A29" s="239">
        <v>20</v>
      </c>
      <c r="B29" s="223" t="s">
        <v>632</v>
      </c>
      <c r="C29" s="213" t="s">
        <v>633</v>
      </c>
      <c r="D29" s="227">
        <v>42286</v>
      </c>
      <c r="E29" s="194" t="s">
        <v>593</v>
      </c>
      <c r="F29" s="240"/>
      <c r="G29" s="242"/>
      <c r="H29" s="239"/>
      <c r="I29" s="318" t="s">
        <v>759</v>
      </c>
      <c r="J29" s="239">
        <v>20</v>
      </c>
    </row>
    <row r="30" spans="1:216" ht="16.149999999999999" customHeight="1">
      <c r="A30" s="239">
        <v>21</v>
      </c>
      <c r="B30" s="226" t="s">
        <v>636</v>
      </c>
      <c r="C30" s="213" t="s">
        <v>637</v>
      </c>
      <c r="D30" s="229">
        <v>42163</v>
      </c>
      <c r="E30" s="194" t="s">
        <v>593</v>
      </c>
      <c r="F30" s="240"/>
      <c r="G30" s="239"/>
      <c r="H30" s="239"/>
      <c r="I30" s="241" t="s">
        <v>761</v>
      </c>
      <c r="J30" s="239">
        <v>21</v>
      </c>
    </row>
    <row r="31" spans="1:216" ht="16.149999999999999" customHeight="1">
      <c r="A31" s="239">
        <v>22</v>
      </c>
      <c r="B31" s="223" t="s">
        <v>640</v>
      </c>
      <c r="C31" s="213" t="s">
        <v>641</v>
      </c>
      <c r="D31" s="227">
        <v>42171</v>
      </c>
      <c r="E31" s="194" t="s">
        <v>593</v>
      </c>
      <c r="F31" s="240"/>
      <c r="G31" s="242"/>
      <c r="H31" s="239"/>
      <c r="I31" s="318" t="s">
        <v>763</v>
      </c>
      <c r="J31" s="239">
        <v>22</v>
      </c>
    </row>
  </sheetData>
  <sortState ref="A10:I28">
    <sortCondition descending="1" ref="I10:I28"/>
  </sortState>
  <mergeCells count="3">
    <mergeCell ref="B5:E5"/>
    <mergeCell ref="B6:D6"/>
    <mergeCell ref="F8:H8"/>
  </mergeCells>
  <phoneticPr fontId="13" type="noConversion"/>
  <pageMargins left="0.75" right="0.25" top="1.073611111" bottom="0.57361111111111096" header="0" footer="0"/>
  <pageSetup paperSize="9" orientation="portrait" r:id="rId1"/>
  <headerFooter alignWithMargins="0">
    <oddHeader>&amp;L&amp;C&amp;R</oddHeader>
    <oddFooter>&amp;L&amp;C&amp;R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29</vt:i4>
      </vt:variant>
      <vt:variant>
        <vt:lpstr>Įvardinti diapazonai</vt:lpstr>
      </vt:variant>
      <vt:variant>
        <vt:i4>20</vt:i4>
      </vt:variant>
    </vt:vector>
  </HeadingPairs>
  <TitlesOfParts>
    <vt:vector size="49" baseType="lpstr">
      <vt:lpstr>id</vt:lpstr>
      <vt:lpstr>nbox</vt:lpstr>
      <vt:lpstr>Suvestinė M 2012</vt:lpstr>
      <vt:lpstr>150m M 2012</vt:lpstr>
      <vt:lpstr>Kamuoliukas M 2012</vt:lpstr>
      <vt:lpstr>Šuolis į tolį M 2012</vt:lpstr>
      <vt:lpstr>Suvestinė M 2013+</vt:lpstr>
      <vt:lpstr>150m M 2013+</vt:lpstr>
      <vt:lpstr>Kamuoliukas M 2013+</vt:lpstr>
      <vt:lpstr>Šuolis į tolį M 2013+</vt:lpstr>
      <vt:lpstr>Suvestinė V 2012</vt:lpstr>
      <vt:lpstr>150m V 2012 (2)</vt:lpstr>
      <vt:lpstr>Kamuoliukas V 2012</vt:lpstr>
      <vt:lpstr>Šuolis į tolį V 2012</vt:lpstr>
      <vt:lpstr>Suvestinė V 2013+</vt:lpstr>
      <vt:lpstr>150m V 2013+</vt:lpstr>
      <vt:lpstr>TITUL</vt:lpstr>
      <vt:lpstr>200m M</vt:lpstr>
      <vt:lpstr>200m V</vt:lpstr>
      <vt:lpstr>startas</vt:lpstr>
      <vt:lpstr>60m fab M</vt:lpstr>
      <vt:lpstr>60m fab V</vt:lpstr>
      <vt:lpstr>Kartis M</vt:lpstr>
      <vt:lpstr>Rut V(6kg)</vt:lpstr>
      <vt:lpstr>Kamuoliukas V 2013+</vt:lpstr>
      <vt:lpstr>kv</vt:lpstr>
      <vt:lpstr>rek</vt:lpstr>
      <vt:lpstr>teisėjai</vt:lpstr>
      <vt:lpstr>Šuolis į tolį V 2013+</vt:lpstr>
      <vt:lpstr>'Rut V(6kg)'!kv_band</vt:lpstr>
      <vt:lpstr>'200m M'!Print_Area</vt:lpstr>
      <vt:lpstr>'200m V'!Print_Area</vt:lpstr>
      <vt:lpstr>'60m fab M'!Print_Area</vt:lpstr>
      <vt:lpstr>'60m fab V'!Print_Area</vt:lpstr>
      <vt:lpstr>id!Print_Area</vt:lpstr>
      <vt:lpstr>'Kartis M'!Print_Area</vt:lpstr>
      <vt:lpstr>kv!Print_Area</vt:lpstr>
      <vt:lpstr>nbox!Print_Area</vt:lpstr>
      <vt:lpstr>rek!Print_Area</vt:lpstr>
      <vt:lpstr>'Rut V(6kg)'!Print_Area</vt:lpstr>
      <vt:lpstr>startas!Print_Area</vt:lpstr>
      <vt:lpstr>teisėjai!Print_Area</vt:lpstr>
      <vt:lpstr>TITUL!Print_Area</vt:lpstr>
      <vt:lpstr>'60m fab M'!rzfasm</vt:lpstr>
      <vt:lpstr>'60m fab V'!rzfasm</vt:lpstr>
      <vt:lpstr>'Rut V(6kg)'!rzftm</vt:lpstr>
      <vt:lpstr>'60m fab M'!rzsmfb</vt:lpstr>
      <vt:lpstr>'60m fab V'!rzsmfb</vt:lpstr>
      <vt:lpstr>'Rut V(6kg)'!rztm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berzas</dc:creator>
  <cp:lastModifiedBy>Jurgita</cp:lastModifiedBy>
  <cp:lastPrinted>2022-11-14T10:26:48Z</cp:lastPrinted>
  <dcterms:created xsi:type="dcterms:W3CDTF">2011-04-02T06:52:42Z</dcterms:created>
  <dcterms:modified xsi:type="dcterms:W3CDTF">2022-11-15T09:49:27Z</dcterms:modified>
</cp:coreProperties>
</file>