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rgita\Desktop\"/>
    </mc:Choice>
  </mc:AlternateContent>
  <bookViews>
    <workbookView xWindow="0" yWindow="0" windowWidth="28800" windowHeight="14130"/>
  </bookViews>
  <sheets>
    <sheet name="4-kovė MJč" sheetId="2" r:id="rId1"/>
    <sheet name="4-kovė VJč" sheetId="3" r:id="rId2"/>
    <sheet name="4-kovė MJ" sheetId="4" r:id="rId3"/>
    <sheet name="4-kovė VJ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5" l="1"/>
  <c r="G15" i="5"/>
  <c r="F15" i="5"/>
  <c r="E15" i="5"/>
  <c r="A15" i="5"/>
  <c r="I14" i="5"/>
  <c r="I15" i="5" s="1"/>
  <c r="H13" i="5"/>
  <c r="G13" i="5"/>
  <c r="F13" i="5"/>
  <c r="I12" i="5" s="1"/>
  <c r="I13" i="5" s="1"/>
  <c r="E13" i="5"/>
  <c r="A13" i="5"/>
  <c r="H11" i="5"/>
  <c r="G11" i="5"/>
  <c r="F11" i="5"/>
  <c r="I10" i="5" s="1"/>
  <c r="I11" i="5" s="1"/>
  <c r="E11" i="5"/>
  <c r="A11" i="5"/>
  <c r="H9" i="5"/>
  <c r="G9" i="5"/>
  <c r="F9" i="5"/>
  <c r="E9" i="5"/>
  <c r="I8" i="5" s="1"/>
  <c r="I9" i="5" s="1"/>
  <c r="A9" i="5"/>
  <c r="H9" i="4"/>
  <c r="I8" i="4" s="1"/>
  <c r="I9" i="4" s="1"/>
  <c r="G9" i="4"/>
  <c r="F9" i="4"/>
  <c r="E9" i="4"/>
  <c r="A9" i="4"/>
  <c r="H21" i="3"/>
  <c r="G21" i="3"/>
  <c r="F21" i="3"/>
  <c r="I20" i="3" s="1"/>
  <c r="I21" i="3" s="1"/>
  <c r="E21" i="3"/>
  <c r="A21" i="3"/>
  <c r="H19" i="3"/>
  <c r="G19" i="3"/>
  <c r="F19" i="3"/>
  <c r="E19" i="3"/>
  <c r="I18" i="3" s="1"/>
  <c r="I19" i="3" s="1"/>
  <c r="A19" i="3"/>
  <c r="H17" i="3"/>
  <c r="G17" i="3"/>
  <c r="F17" i="3"/>
  <c r="E17" i="3"/>
  <c r="I16" i="3" s="1"/>
  <c r="I17" i="3" s="1"/>
  <c r="A17" i="3"/>
  <c r="H15" i="3"/>
  <c r="G15" i="3"/>
  <c r="I14" i="3" s="1"/>
  <c r="I15" i="3" s="1"/>
  <c r="F15" i="3"/>
  <c r="E15" i="3"/>
  <c r="A15" i="3"/>
  <c r="H13" i="3"/>
  <c r="G13" i="3"/>
  <c r="F13" i="3"/>
  <c r="I12" i="3" s="1"/>
  <c r="I13" i="3" s="1"/>
  <c r="E13" i="3"/>
  <c r="A13" i="3"/>
  <c r="H11" i="3"/>
  <c r="G11" i="3"/>
  <c r="F11" i="3"/>
  <c r="E11" i="3"/>
  <c r="I10" i="3" s="1"/>
  <c r="I11" i="3" s="1"/>
  <c r="A11" i="3"/>
  <c r="H9" i="3"/>
  <c r="G9" i="3"/>
  <c r="F9" i="3"/>
  <c r="E9" i="3"/>
  <c r="I8" i="3" s="1"/>
  <c r="I9" i="3" s="1"/>
  <c r="A9" i="3"/>
  <c r="H37" i="2"/>
  <c r="G37" i="2"/>
  <c r="F37" i="2"/>
  <c r="E37" i="2"/>
  <c r="I36" i="2" s="1"/>
  <c r="I37" i="2" s="1"/>
  <c r="A37" i="2"/>
  <c r="H35" i="2"/>
  <c r="G35" i="2"/>
  <c r="F35" i="2"/>
  <c r="I34" i="2" s="1"/>
  <c r="I35" i="2" s="1"/>
  <c r="E35" i="2"/>
  <c r="A35" i="2"/>
  <c r="H33" i="2"/>
  <c r="G33" i="2"/>
  <c r="F33" i="2"/>
  <c r="E33" i="2"/>
  <c r="A33" i="2"/>
  <c r="H31" i="2"/>
  <c r="G31" i="2"/>
  <c r="F31" i="2"/>
  <c r="E31" i="2"/>
  <c r="A31" i="2"/>
  <c r="H29" i="2"/>
  <c r="G29" i="2"/>
  <c r="F29" i="2"/>
  <c r="E29" i="2"/>
  <c r="I28" i="2" s="1"/>
  <c r="I29" i="2" s="1"/>
  <c r="A29" i="2"/>
  <c r="H27" i="2"/>
  <c r="G27" i="2"/>
  <c r="F27" i="2"/>
  <c r="E27" i="2"/>
  <c r="H25" i="2"/>
  <c r="G25" i="2"/>
  <c r="F25" i="2"/>
  <c r="E25" i="2"/>
  <c r="A25" i="2"/>
  <c r="H23" i="2"/>
  <c r="G23" i="2"/>
  <c r="F23" i="2"/>
  <c r="E23" i="2"/>
  <c r="I22" i="2" s="1"/>
  <c r="I23" i="2" s="1"/>
  <c r="A23" i="2"/>
  <c r="H21" i="2"/>
  <c r="G21" i="2"/>
  <c r="F21" i="2"/>
  <c r="I20" i="2" s="1"/>
  <c r="I21" i="2" s="1"/>
  <c r="E21" i="2"/>
  <c r="H19" i="2"/>
  <c r="G19" i="2"/>
  <c r="F19" i="2"/>
  <c r="E19" i="2"/>
  <c r="H17" i="2"/>
  <c r="G17" i="2"/>
  <c r="I16" i="2" s="1"/>
  <c r="I17" i="2" s="1"/>
  <c r="F17" i="2"/>
  <c r="E17" i="2"/>
  <c r="A17" i="2"/>
  <c r="H15" i="2"/>
  <c r="G15" i="2"/>
  <c r="F15" i="2"/>
  <c r="E15" i="2"/>
  <c r="A15" i="2"/>
  <c r="H13" i="2"/>
  <c r="G13" i="2"/>
  <c r="F13" i="2"/>
  <c r="E13" i="2"/>
  <c r="I12" i="2" s="1"/>
  <c r="I13" i="2" s="1"/>
  <c r="A13" i="2"/>
  <c r="H11" i="2"/>
  <c r="G11" i="2"/>
  <c r="F11" i="2"/>
  <c r="E11" i="2"/>
  <c r="A11" i="2"/>
  <c r="H9" i="2"/>
  <c r="G9" i="2"/>
  <c r="F9" i="2"/>
  <c r="E9" i="2"/>
  <c r="A9" i="2"/>
  <c r="I8" i="2"/>
  <c r="I9" i="2" s="1"/>
  <c r="I30" i="2" l="1"/>
  <c r="I31" i="2" s="1"/>
  <c r="I14" i="2"/>
  <c r="I15" i="2" s="1"/>
  <c r="I18" i="2"/>
  <c r="I19" i="2" s="1"/>
  <c r="I24" i="2"/>
  <c r="I25" i="2" s="1"/>
  <c r="I26" i="2"/>
  <c r="I27" i="2" s="1"/>
  <c r="I32" i="2"/>
  <c r="I33" i="2" s="1"/>
  <c r="I10" i="2"/>
  <c r="I11" i="2" s="1"/>
</calcChain>
</file>

<file path=xl/sharedStrings.xml><?xml version="1.0" encoding="utf-8"?>
<sst xmlns="http://schemas.openxmlformats.org/spreadsheetml/2006/main" count="176" uniqueCount="90">
  <si>
    <t>Klaipėdos LAM 4-kovių varžybos</t>
  </si>
  <si>
    <t xml:space="preserve"> 2021 m. lapkričio 11 d.</t>
  </si>
  <si>
    <t>Vieta</t>
  </si>
  <si>
    <t>Vardas</t>
  </si>
  <si>
    <t>Pavardė</t>
  </si>
  <si>
    <t>Gimimo data</t>
  </si>
  <si>
    <t>60 bb</t>
  </si>
  <si>
    <t>Aukštis</t>
  </si>
  <si>
    <t>Rutulys</t>
  </si>
  <si>
    <t>Tolis</t>
  </si>
  <si>
    <t>Rezultatas</t>
  </si>
  <si>
    <t>Komanda</t>
  </si>
  <si>
    <t>Treneris</t>
  </si>
  <si>
    <t>0.76-7.75</t>
  </si>
  <si>
    <t>3 kg</t>
  </si>
  <si>
    <t>Skaistė</t>
  </si>
  <si>
    <t>Samsonova</t>
  </si>
  <si>
    <t>Klaipėda LAM</t>
  </si>
  <si>
    <t>Viltė</t>
  </si>
  <si>
    <t>Makaraitė</t>
  </si>
  <si>
    <t>Gerda</t>
  </si>
  <si>
    <t>Dambauskaitė</t>
  </si>
  <si>
    <t>A.Šilauskas</t>
  </si>
  <si>
    <t>Vingailė</t>
  </si>
  <si>
    <t>Milašauskaitė</t>
  </si>
  <si>
    <t>Milda</t>
  </si>
  <si>
    <t>Antanaitytė</t>
  </si>
  <si>
    <t>Gabrielė</t>
  </si>
  <si>
    <t>Vitkevičiūtė</t>
  </si>
  <si>
    <t>V.Baronienė</t>
  </si>
  <si>
    <t>Gabriela</t>
  </si>
  <si>
    <t>Vilkaitė</t>
  </si>
  <si>
    <t>Julija</t>
  </si>
  <si>
    <t>Vanagaitė</t>
  </si>
  <si>
    <t>Danielė</t>
  </si>
  <si>
    <t>Bertašiūtė</t>
  </si>
  <si>
    <t>A.Pleskys</t>
  </si>
  <si>
    <t>Aurelija</t>
  </si>
  <si>
    <t>Gailė</t>
  </si>
  <si>
    <t>L.Milikauskaitė</t>
  </si>
  <si>
    <t>Ugnė</t>
  </si>
  <si>
    <t>Rusteikaitė</t>
  </si>
  <si>
    <t>Gabija</t>
  </si>
  <si>
    <t>Reukaitė</t>
  </si>
  <si>
    <t>Meda</t>
  </si>
  <si>
    <t>Būziutė</t>
  </si>
  <si>
    <t>Jogailė</t>
  </si>
  <si>
    <t>Navickaitė</t>
  </si>
  <si>
    <t>Liepa</t>
  </si>
  <si>
    <t>Barkutė</t>
  </si>
  <si>
    <t>2007–7-16</t>
  </si>
  <si>
    <t xml:space="preserve"> </t>
  </si>
  <si>
    <t>0.84-8.25</t>
  </si>
  <si>
    <t>4 kg</t>
  </si>
  <si>
    <t>Karolis</t>
  </si>
  <si>
    <t>Lapinskas</t>
  </si>
  <si>
    <t>Dovydas</t>
  </si>
  <si>
    <t>Šimas</t>
  </si>
  <si>
    <t>Grybauskas</t>
  </si>
  <si>
    <t>O.Grybauskienė</t>
  </si>
  <si>
    <t>Gvidas</t>
  </si>
  <si>
    <t>Žvinkevičius</t>
  </si>
  <si>
    <t>Mindaugas</t>
  </si>
  <si>
    <t>Štikonas</t>
  </si>
  <si>
    <t>Žanas</t>
  </si>
  <si>
    <t>Joris</t>
  </si>
  <si>
    <t>Plečkaitis</t>
  </si>
  <si>
    <t>0.76-8.50</t>
  </si>
  <si>
    <t>Rūta</t>
  </si>
  <si>
    <t>Fetingytė</t>
  </si>
  <si>
    <t>0.91-9.14</t>
  </si>
  <si>
    <t>5 kg</t>
  </si>
  <si>
    <t>Matas</t>
  </si>
  <si>
    <t>D.D.Senkai</t>
  </si>
  <si>
    <t>Eimantas</t>
  </si>
  <si>
    <t>Galimulinas</t>
  </si>
  <si>
    <t>Gustas</t>
  </si>
  <si>
    <t>Jokūbas</t>
  </si>
  <si>
    <t>Šemeklis</t>
  </si>
  <si>
    <t>V.Čiapienė</t>
  </si>
  <si>
    <t>b/k</t>
  </si>
  <si>
    <t xml:space="preserve"> jaunutės 2006-2007 m. g.</t>
  </si>
  <si>
    <t>jaunučiai 2006-2007 m. g.</t>
  </si>
  <si>
    <t>jaunės 2004-2005 m. g.</t>
  </si>
  <si>
    <t>Mumgaudis</t>
  </si>
  <si>
    <t>jauniai 2004-2005 m. g.</t>
  </si>
  <si>
    <t>A.Vilčinskienė. R.Adomaitienė</t>
  </si>
  <si>
    <t>Griauslys</t>
  </si>
  <si>
    <t>E.Norvilas</t>
  </si>
  <si>
    <t>Vilinauskas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</si>
</sst>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:ss.00"/>
    <numFmt numFmtId="165" formatCode="yyyy\-mm\-dd"/>
    <numFmt numFmtId="166" formatCode="yyyy&quot;-&quot;mm&quot;-&quot;dd"/>
  </numFmts>
  <fonts count="13" x14ac:knownFonts="1">
    <font>
      <sz val="10"/>
      <color indexed="8"/>
      <name val="Arial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0"/>
      <color indexed="12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1"/>
      <color indexed="12"/>
      <name val="Times New Roman"/>
      <family val="1"/>
      <charset val="186"/>
    </font>
    <font>
      <b/>
      <sz val="12"/>
      <color indexed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2"/>
        <bgColor auto="1"/>
      </patternFill>
    </fill>
  </fills>
  <borders count="11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 style="thin">
        <color indexed="13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3"/>
      </right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 applyNumberFormat="0" applyFill="0" applyBorder="0" applyProtection="0"/>
  </cellStyleXfs>
  <cellXfs count="104">
    <xf numFmtId="0" fontId="0" fillId="0" borderId="0" xfId="0" applyFont="1" applyAlignment="1"/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2" fillId="0" borderId="0" xfId="0" applyNumberFormat="1" applyFont="1" applyAlignment="1"/>
    <xf numFmtId="49" fontId="1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2" fontId="1" fillId="2" borderId="5" xfId="0" applyNumberFormat="1" applyFont="1" applyFill="1" applyBorder="1" applyAlignment="1">
      <alignment horizontal="left" vertical="center"/>
    </xf>
    <xf numFmtId="2" fontId="1" fillId="2" borderId="6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right" vertical="center"/>
    </xf>
    <xf numFmtId="166" fontId="6" fillId="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166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0" borderId="0" xfId="0" applyNumberFormat="1" applyFont="1" applyAlignment="1"/>
    <xf numFmtId="49" fontId="7" fillId="2" borderId="4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9" fontId="7" fillId="2" borderId="5" xfId="0" applyNumberFormat="1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2" fontId="7" fillId="2" borderId="5" xfId="0" applyNumberFormat="1" applyFont="1" applyFill="1" applyBorder="1" applyAlignment="1">
      <alignment horizontal="left" vertical="center"/>
    </xf>
    <xf numFmtId="2" fontId="7" fillId="2" borderId="6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21" fontId="8" fillId="2" borderId="8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right" vertical="center"/>
    </xf>
    <xf numFmtId="49" fontId="7" fillId="2" borderId="10" xfId="0" applyNumberFormat="1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right" vertical="center"/>
    </xf>
    <xf numFmtId="49" fontId="9" fillId="2" borderId="10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49" fontId="1" fillId="2" borderId="5" xfId="0" applyNumberFormat="1" applyFont="1" applyFill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2" fontId="1" fillId="2" borderId="6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/>
    <xf numFmtId="49" fontId="1" fillId="2" borderId="5" xfId="0" applyNumberFormat="1" applyFont="1" applyFill="1" applyBorder="1" applyAlignment="1"/>
    <xf numFmtId="164" fontId="5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right" vertical="center"/>
    </xf>
    <xf numFmtId="49" fontId="10" fillId="2" borderId="10" xfId="0" applyNumberFormat="1" applyFont="1" applyFill="1" applyBorder="1" applyAlignment="1">
      <alignment horizontal="left" vertical="center"/>
    </xf>
    <xf numFmtId="1" fontId="10" fillId="2" borderId="10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1" fillId="2" borderId="10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2" fontId="12" fillId="2" borderId="10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</cellXfs>
  <cellStyles count="1">
    <cellStyle name="Įprastas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FFFFF"/>
      <rgbColor rgb="FFAAAAAA"/>
      <rgbColor rgb="FFA7A7A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tabSelected="1" zoomScaleNormal="100" workbookViewId="0"/>
  </sheetViews>
  <sheetFormatPr defaultColWidth="9.140625" defaultRowHeight="13.15" customHeight="1" x14ac:dyDescent="0.25"/>
  <cols>
    <col min="1" max="1" width="4.7109375" style="41" customWidth="1"/>
    <col min="2" max="2" width="17.85546875" style="41" customWidth="1"/>
    <col min="3" max="3" width="25.28515625" style="41" customWidth="1"/>
    <col min="4" max="4" width="14.28515625" style="41" customWidth="1"/>
    <col min="5" max="8" width="9.140625" style="41" customWidth="1"/>
    <col min="9" max="9" width="10.140625" style="41" customWidth="1"/>
    <col min="10" max="10" width="9.140625" style="41" customWidth="1"/>
    <col min="11" max="16384" width="9.140625" style="41"/>
  </cols>
  <sheetData>
    <row r="1" spans="1:9" ht="15" customHeight="1" x14ac:dyDescent="0.25">
      <c r="A1" s="103" t="s">
        <v>0</v>
      </c>
      <c r="B1" s="35"/>
      <c r="C1" s="36"/>
      <c r="D1" s="37"/>
      <c r="E1" s="38"/>
      <c r="F1" s="39"/>
      <c r="G1" s="39"/>
      <c r="H1" s="39"/>
      <c r="I1" s="40"/>
    </row>
    <row r="2" spans="1:9" ht="14.85" customHeight="1" x14ac:dyDescent="0.25">
      <c r="A2" s="42" t="s">
        <v>1</v>
      </c>
      <c r="B2" s="43"/>
      <c r="C2" s="44"/>
      <c r="D2" s="45"/>
      <c r="E2" s="46"/>
      <c r="F2" s="47"/>
      <c r="G2" s="47"/>
      <c r="H2" s="47"/>
      <c r="I2" s="48"/>
    </row>
    <row r="3" spans="1:9" ht="8.65" customHeight="1" x14ac:dyDescent="0.25">
      <c r="A3" s="49"/>
      <c r="B3" s="43"/>
      <c r="C3" s="43"/>
      <c r="D3" s="43"/>
      <c r="E3" s="46"/>
      <c r="F3" s="46"/>
      <c r="G3" s="50"/>
      <c r="H3" s="50"/>
      <c r="I3" s="51"/>
    </row>
    <row r="4" spans="1:9" ht="14.85" customHeight="1" x14ac:dyDescent="0.25">
      <c r="A4" s="49"/>
      <c r="B4" s="52" t="s">
        <v>81</v>
      </c>
      <c r="C4" s="43"/>
      <c r="D4" s="43"/>
      <c r="E4" s="46"/>
      <c r="F4" s="46"/>
      <c r="G4" s="50"/>
      <c r="H4" s="50"/>
      <c r="I4" s="51"/>
    </row>
    <row r="5" spans="1:9" ht="15.2" customHeight="1" x14ac:dyDescent="0.25">
      <c r="A5" s="53"/>
      <c r="B5" s="54"/>
      <c r="C5" s="55">
        <v>4.0000115740740743</v>
      </c>
      <c r="D5" s="54"/>
      <c r="E5" s="54"/>
      <c r="F5" s="54"/>
      <c r="G5" s="54"/>
      <c r="H5" s="54"/>
      <c r="I5" s="56"/>
    </row>
    <row r="6" spans="1:9" ht="13.9" customHeight="1" x14ac:dyDescent="0.25">
      <c r="A6" s="101" t="s">
        <v>2</v>
      </c>
      <c r="B6" s="90" t="s">
        <v>3</v>
      </c>
      <c r="C6" s="91" t="s">
        <v>4</v>
      </c>
      <c r="D6" s="101" t="s">
        <v>5</v>
      </c>
      <c r="E6" s="101" t="s">
        <v>6</v>
      </c>
      <c r="F6" s="101" t="s">
        <v>7</v>
      </c>
      <c r="G6" s="101" t="s">
        <v>8</v>
      </c>
      <c r="H6" s="101" t="s">
        <v>9</v>
      </c>
      <c r="I6" s="101" t="s">
        <v>10</v>
      </c>
    </row>
    <row r="7" spans="1:9" ht="14.1" customHeight="1" x14ac:dyDescent="0.25">
      <c r="A7" s="60"/>
      <c r="B7" s="59" t="s">
        <v>11</v>
      </c>
      <c r="C7" s="58" t="s">
        <v>12</v>
      </c>
      <c r="D7" s="60"/>
      <c r="E7" s="57" t="s">
        <v>13</v>
      </c>
      <c r="F7" s="60"/>
      <c r="G7" s="57" t="s">
        <v>14</v>
      </c>
      <c r="H7" s="60"/>
      <c r="I7" s="60"/>
    </row>
    <row r="8" spans="1:9" ht="15.75" customHeight="1" x14ac:dyDescent="0.25">
      <c r="A8" s="61">
        <v>1</v>
      </c>
      <c r="B8" s="67" t="s">
        <v>15</v>
      </c>
      <c r="C8" s="68" t="s">
        <v>16</v>
      </c>
      <c r="D8" s="62">
        <v>39394</v>
      </c>
      <c r="E8" s="63">
        <v>10.91</v>
      </c>
      <c r="F8" s="63">
        <v>1.5</v>
      </c>
      <c r="G8" s="63">
        <v>7.54</v>
      </c>
      <c r="H8" s="63">
        <v>4.24</v>
      </c>
      <c r="I8" s="96">
        <f>SUM(E9:H9)+A5</f>
        <v>1906</v>
      </c>
    </row>
    <row r="9" spans="1:9" ht="15.75" customHeight="1" x14ac:dyDescent="0.25">
      <c r="A9" s="65">
        <f>A8</f>
        <v>1</v>
      </c>
      <c r="B9" s="22" t="s">
        <v>17</v>
      </c>
      <c r="C9" s="28" t="s">
        <v>86</v>
      </c>
      <c r="D9" s="66"/>
      <c r="E9" s="64">
        <f>IF(ISBLANK(E8),"",INT(20.0479*(17-E8)^1.835))</f>
        <v>551</v>
      </c>
      <c r="F9" s="64">
        <f>IF(ISBLANK(F8),"",INT(1.84523*(F8*100-75)^1.348))</f>
        <v>621</v>
      </c>
      <c r="G9" s="64">
        <f>IF(ISBLANK(G8),"",INT(56.0211*(G8-1.5)^1.05))</f>
        <v>370</v>
      </c>
      <c r="H9" s="64">
        <f>IF(ISBLANK(H8),"",INT(0.188807*(H8*100-210)^1.41))</f>
        <v>364</v>
      </c>
      <c r="I9" s="97">
        <f>I8</f>
        <v>1906</v>
      </c>
    </row>
    <row r="10" spans="1:9" ht="15.75" customHeight="1" x14ac:dyDescent="0.25">
      <c r="A10" s="61">
        <v>2</v>
      </c>
      <c r="B10" s="67" t="s">
        <v>18</v>
      </c>
      <c r="C10" s="68" t="s">
        <v>19</v>
      </c>
      <c r="D10" s="66">
        <v>39345</v>
      </c>
      <c r="E10" s="63">
        <v>10.54</v>
      </c>
      <c r="F10" s="63">
        <v>1.44</v>
      </c>
      <c r="G10" s="63">
        <v>5.98</v>
      </c>
      <c r="H10" s="63">
        <v>4.5599999999999996</v>
      </c>
      <c r="I10" s="96">
        <f>SUM(E11:H11)</f>
        <v>1882</v>
      </c>
    </row>
    <row r="11" spans="1:9" ht="15.75" customHeight="1" x14ac:dyDescent="0.25">
      <c r="A11" s="65">
        <f>A10</f>
        <v>2</v>
      </c>
      <c r="B11" s="22" t="s">
        <v>17</v>
      </c>
      <c r="C11" s="28" t="s">
        <v>86</v>
      </c>
      <c r="D11" s="66"/>
      <c r="E11" s="64">
        <f>IF(ISBLANK(E10),"",INT(20.0479*(17-E10)^1.835))</f>
        <v>614</v>
      </c>
      <c r="F11" s="64">
        <f>IF(ISBLANK(F10),"",INT(1.84523*(F10*100-75)^1.348))</f>
        <v>555</v>
      </c>
      <c r="G11" s="64">
        <f>IF(ISBLANK(G10),"",INT(56.0211*(G10-1.5)^1.05))</f>
        <v>270</v>
      </c>
      <c r="H11" s="64">
        <f>IF(ISBLANK(H10),"",INT(0.188807*(H10*100-210)^1.41))</f>
        <v>443</v>
      </c>
      <c r="I11" s="97">
        <f>I10</f>
        <v>1882</v>
      </c>
    </row>
    <row r="12" spans="1:9" ht="15.75" customHeight="1" x14ac:dyDescent="0.25">
      <c r="A12" s="61">
        <v>3</v>
      </c>
      <c r="B12" s="67" t="s">
        <v>20</v>
      </c>
      <c r="C12" s="68" t="s">
        <v>21</v>
      </c>
      <c r="D12" s="66">
        <v>39462</v>
      </c>
      <c r="E12" s="63">
        <v>11.08</v>
      </c>
      <c r="F12" s="63">
        <v>1.41</v>
      </c>
      <c r="G12" s="63">
        <v>7.25</v>
      </c>
      <c r="H12" s="63">
        <v>4.24</v>
      </c>
      <c r="I12" s="96">
        <f>SUM(E13:H13)</f>
        <v>1761</v>
      </c>
    </row>
    <row r="13" spans="1:9" ht="15.75" customHeight="1" x14ac:dyDescent="0.25">
      <c r="A13" s="65">
        <f>A12</f>
        <v>3</v>
      </c>
      <c r="B13" s="22" t="s">
        <v>17</v>
      </c>
      <c r="C13" s="21" t="s">
        <v>22</v>
      </c>
      <c r="D13" s="66"/>
      <c r="E13" s="64">
        <f>IF(ISBLANK(E12),"",INT(20.0479*(17-E12)^1.835))</f>
        <v>523</v>
      </c>
      <c r="F13" s="64">
        <f>IF(ISBLANK(F12),"",INT(1.84523*(F12*100-75)^1.348))</f>
        <v>523</v>
      </c>
      <c r="G13" s="64">
        <f>IF(ISBLANK(G12),"",INT(56.0211*(G12-1.5)^1.05))</f>
        <v>351</v>
      </c>
      <c r="H13" s="64">
        <f>IF(ISBLANK(H12),"",INT(0.188807*(H12*100-210)^1.41))</f>
        <v>364</v>
      </c>
      <c r="I13" s="98">
        <f>I12</f>
        <v>1761</v>
      </c>
    </row>
    <row r="14" spans="1:9" ht="15.75" customHeight="1" x14ac:dyDescent="0.25">
      <c r="A14" s="61">
        <v>4</v>
      </c>
      <c r="B14" s="67" t="s">
        <v>23</v>
      </c>
      <c r="C14" s="68" t="s">
        <v>24</v>
      </c>
      <c r="D14" s="66">
        <v>39385</v>
      </c>
      <c r="E14" s="63">
        <v>11.49</v>
      </c>
      <c r="F14" s="63">
        <v>1.47</v>
      </c>
      <c r="G14" s="63">
        <v>5.7</v>
      </c>
      <c r="H14" s="63">
        <v>3.96</v>
      </c>
      <c r="I14" s="96">
        <f>SUM(E15:H15)</f>
        <v>1598</v>
      </c>
    </row>
    <row r="15" spans="1:9" ht="15.75" customHeight="1" x14ac:dyDescent="0.25">
      <c r="A15" s="65">
        <f>A14</f>
        <v>4</v>
      </c>
      <c r="B15" s="22" t="s">
        <v>17</v>
      </c>
      <c r="C15" s="28" t="s">
        <v>86</v>
      </c>
      <c r="D15" s="66"/>
      <c r="E15" s="64">
        <f>IF(ISBLANK(E14),"",INT(20.0479*(17-E14)^1.835))</f>
        <v>459</v>
      </c>
      <c r="F15" s="64">
        <f>IF(ISBLANK(F14),"",INT(1.84523*(F14*100-75)^1.348))</f>
        <v>588</v>
      </c>
      <c r="G15" s="64">
        <f>IF(ISBLANK(G14),"",INT(56.0211*(G14-1.5)^1.05))</f>
        <v>252</v>
      </c>
      <c r="H15" s="64">
        <f>IF(ISBLANK(H14),"",INT(0.188807*(H14*100-210)^1.41))</f>
        <v>299</v>
      </c>
      <c r="I15" s="97">
        <f>I14</f>
        <v>1598</v>
      </c>
    </row>
    <row r="16" spans="1:9" ht="15.75" customHeight="1" x14ac:dyDescent="0.25">
      <c r="A16" s="61">
        <v>5</v>
      </c>
      <c r="B16" s="67" t="s">
        <v>25</v>
      </c>
      <c r="C16" s="68" t="s">
        <v>26</v>
      </c>
      <c r="D16" s="66">
        <v>39248</v>
      </c>
      <c r="E16" s="63">
        <v>12.93</v>
      </c>
      <c r="F16" s="63">
        <v>1.38</v>
      </c>
      <c r="G16" s="63">
        <v>5.25</v>
      </c>
      <c r="H16" s="63">
        <v>3.62</v>
      </c>
      <c r="I16" s="96">
        <f>SUM(E17:H17)</f>
        <v>1203</v>
      </c>
    </row>
    <row r="17" spans="1:9" ht="15.75" customHeight="1" x14ac:dyDescent="0.25">
      <c r="A17" s="65">
        <f>A16</f>
        <v>5</v>
      </c>
      <c r="B17" s="22" t="s">
        <v>17</v>
      </c>
      <c r="C17" s="28" t="s">
        <v>86</v>
      </c>
      <c r="D17" s="66"/>
      <c r="E17" s="64">
        <f>IF(ISBLANK(E16),"",INT(20.0479*(17-E16)^1.835))</f>
        <v>263</v>
      </c>
      <c r="F17" s="64">
        <f>IF(ISBLANK(F16),"",INT(1.84523*(F16*100-75)^1.348))</f>
        <v>491</v>
      </c>
      <c r="G17" s="64">
        <f>IF(ISBLANK(G16),"",INT(56.0211*(G16-1.5)^1.05))</f>
        <v>224</v>
      </c>
      <c r="H17" s="64">
        <f>IF(ISBLANK(H16),"",INT(0.188807*(H16*100-210)^1.41))</f>
        <v>225</v>
      </c>
      <c r="I17" s="98">
        <f>I16</f>
        <v>1203</v>
      </c>
    </row>
    <row r="18" spans="1:9" ht="15.95" customHeight="1" x14ac:dyDescent="0.25">
      <c r="A18" s="60"/>
      <c r="B18" s="67" t="s">
        <v>27</v>
      </c>
      <c r="C18" s="68" t="s">
        <v>28</v>
      </c>
      <c r="D18" s="66">
        <v>39013</v>
      </c>
      <c r="E18" s="63">
        <v>11.08</v>
      </c>
      <c r="F18" s="63"/>
      <c r="G18" s="63"/>
      <c r="H18" s="63">
        <v>4.07</v>
      </c>
      <c r="I18" s="96">
        <f>SUM(E19:H19)</f>
        <v>847</v>
      </c>
    </row>
    <row r="19" spans="1:9" ht="15.95" customHeight="1" x14ac:dyDescent="0.25">
      <c r="A19" s="65">
        <v>7</v>
      </c>
      <c r="B19" s="22" t="s">
        <v>17</v>
      </c>
      <c r="C19" s="21" t="s">
        <v>29</v>
      </c>
      <c r="D19" s="66"/>
      <c r="E19" s="64">
        <f>IF(ISBLANK(E18),"",INT(20.0479*(17-E18)^1.835))</f>
        <v>523</v>
      </c>
      <c r="F19" s="57" t="str">
        <f>IF(ISBLANK(F18),"",INT(1.84523*(F18*100-75)^1.348))</f>
        <v/>
      </c>
      <c r="G19" s="57" t="str">
        <f>IF(ISBLANK(G18),"",INT(56.0211*(G18-1.5)^1.05))</f>
        <v/>
      </c>
      <c r="H19" s="64">
        <f>IF(ISBLANK(H18),"",INT(0.188807*(H18*100-210)^1.41))</f>
        <v>324</v>
      </c>
      <c r="I19" s="97">
        <f>I18</f>
        <v>847</v>
      </c>
    </row>
    <row r="20" spans="1:9" ht="15.95" customHeight="1" x14ac:dyDescent="0.25">
      <c r="A20" s="60"/>
      <c r="B20" s="67" t="s">
        <v>30</v>
      </c>
      <c r="C20" s="68" t="s">
        <v>31</v>
      </c>
      <c r="D20" s="66">
        <v>39263</v>
      </c>
      <c r="E20" s="63">
        <v>12.47</v>
      </c>
      <c r="F20" s="63"/>
      <c r="G20" s="63"/>
      <c r="H20" s="63"/>
      <c r="I20" s="99">
        <f>SUM(E21:H21)</f>
        <v>320</v>
      </c>
    </row>
    <row r="21" spans="1:9" ht="15.95" customHeight="1" x14ac:dyDescent="0.25">
      <c r="A21" s="65" t="s">
        <v>80</v>
      </c>
      <c r="B21" s="22" t="s">
        <v>17</v>
      </c>
      <c r="C21" s="28" t="s">
        <v>86</v>
      </c>
      <c r="D21" s="66"/>
      <c r="E21" s="64">
        <f>IF(ISBLANK(E20),"",INT(20.0479*(17-E20)^1.835))</f>
        <v>320</v>
      </c>
      <c r="F21" s="57" t="str">
        <f>IF(ISBLANK(F20),"",INT(1.84523*(F20*100-75)^1.348))</f>
        <v/>
      </c>
      <c r="G21" s="57" t="str">
        <f>IF(ISBLANK(G20),"",INT(56.0211*(G20-1.5)^1.05))</f>
        <v/>
      </c>
      <c r="H21" s="57" t="str">
        <f>IF(ISBLANK(H20),"",INT(0.188807*(H20*100-210)^1.41))</f>
        <v/>
      </c>
      <c r="I21" s="100">
        <f>I20</f>
        <v>320</v>
      </c>
    </row>
    <row r="22" spans="1:9" ht="15.95" customHeight="1" x14ac:dyDescent="0.25">
      <c r="A22" s="60"/>
      <c r="B22" s="67" t="s">
        <v>32</v>
      </c>
      <c r="C22" s="68" t="s">
        <v>33</v>
      </c>
      <c r="D22" s="66">
        <v>39144</v>
      </c>
      <c r="E22" s="63">
        <v>11.08</v>
      </c>
      <c r="F22" s="63"/>
      <c r="G22" s="63"/>
      <c r="H22" s="63"/>
      <c r="I22" s="99">
        <f>SUM(E23:H23)</f>
        <v>523</v>
      </c>
    </row>
    <row r="23" spans="1:9" ht="15.95" customHeight="1" x14ac:dyDescent="0.25">
      <c r="A23" s="65">
        <f>A22</f>
        <v>0</v>
      </c>
      <c r="B23" s="22" t="s">
        <v>17</v>
      </c>
      <c r="C23" s="28" t="s">
        <v>86</v>
      </c>
      <c r="D23" s="66"/>
      <c r="E23" s="64">
        <f>IF(ISBLANK(E22),"",INT(20.0479*(17-E22)^1.835))</f>
        <v>523</v>
      </c>
      <c r="F23" s="57" t="str">
        <f>IF(ISBLANK(F22),"",INT(1.84523*(F22*100-75)^1.348))</f>
        <v/>
      </c>
      <c r="G23" s="57" t="str">
        <f>IF(ISBLANK(G22),"",INT(56.0211*(G22-1.5)^1.05))</f>
        <v/>
      </c>
      <c r="H23" s="57" t="str">
        <f>IF(ISBLANK(H22),"",INT(0.188807*(H22*100-210)^1.41))</f>
        <v/>
      </c>
      <c r="I23" s="100">
        <f>I22</f>
        <v>523</v>
      </c>
    </row>
    <row r="24" spans="1:9" ht="15.95" customHeight="1" x14ac:dyDescent="0.25">
      <c r="A24" s="60"/>
      <c r="B24" s="67" t="s">
        <v>34</v>
      </c>
      <c r="C24" s="68" t="s">
        <v>35</v>
      </c>
      <c r="D24" s="66">
        <v>39026</v>
      </c>
      <c r="E24" s="63"/>
      <c r="F24" s="63">
        <v>1.56</v>
      </c>
      <c r="G24" s="63"/>
      <c r="H24" s="63"/>
      <c r="I24" s="99">
        <f>SUM(E25:H25)</f>
        <v>689</v>
      </c>
    </row>
    <row r="25" spans="1:9" ht="15.95" customHeight="1" x14ac:dyDescent="0.25">
      <c r="A25" s="65">
        <f>A24</f>
        <v>0</v>
      </c>
      <c r="B25" s="22" t="s">
        <v>17</v>
      </c>
      <c r="C25" s="21" t="s">
        <v>36</v>
      </c>
      <c r="D25" s="66"/>
      <c r="E25" s="57" t="str">
        <f>IF(ISBLANK(E24),"",INT(20.0479*(17-E24)^1.835))</f>
        <v/>
      </c>
      <c r="F25" s="64">
        <f>IF(ISBLANK(F24),"",INT(1.84523*(F24*100-75)^1.348))</f>
        <v>689</v>
      </c>
      <c r="G25" s="57" t="str">
        <f>IF(ISBLANK(G24),"",INT(56.0211*(G24-1.5)^1.05))</f>
        <v/>
      </c>
      <c r="H25" s="57" t="str">
        <f>IF(ISBLANK(H24),"",INT(0.188807*(H24*100-210)^1.41))</f>
        <v/>
      </c>
      <c r="I25" s="100">
        <f>I24</f>
        <v>689</v>
      </c>
    </row>
    <row r="26" spans="1:9" ht="15.95" customHeight="1" x14ac:dyDescent="0.25">
      <c r="A26" s="60"/>
      <c r="B26" s="67" t="s">
        <v>37</v>
      </c>
      <c r="C26" s="68" t="s">
        <v>38</v>
      </c>
      <c r="D26" s="66">
        <v>39143</v>
      </c>
      <c r="E26" s="63"/>
      <c r="F26" s="63">
        <v>1.4</v>
      </c>
      <c r="G26" s="63"/>
      <c r="H26" s="63"/>
      <c r="I26" s="96">
        <f>SUM(E27:H27)</f>
        <v>512</v>
      </c>
    </row>
    <row r="27" spans="1:9" ht="15.95" customHeight="1" x14ac:dyDescent="0.25">
      <c r="A27" s="65">
        <v>10</v>
      </c>
      <c r="B27" s="22" t="s">
        <v>17</v>
      </c>
      <c r="C27" s="21" t="s">
        <v>39</v>
      </c>
      <c r="D27" s="66"/>
      <c r="E27" s="57" t="str">
        <f>IF(ISBLANK(E26),"",INT(20.0479*(17-E26)^1.835))</f>
        <v/>
      </c>
      <c r="F27" s="64">
        <f>IF(ISBLANK(F26),"",INT(1.84523*(F26*100-75)^1.348))</f>
        <v>512</v>
      </c>
      <c r="G27" s="57" t="str">
        <f>IF(ISBLANK(G26),"",INT(56.0211*(G26-1.5)^1.05))</f>
        <v/>
      </c>
      <c r="H27" s="57" t="str">
        <f>IF(ISBLANK(H26),"",INT(0.188807*(H26*100-210)^1.41))</f>
        <v/>
      </c>
      <c r="I27" s="97">
        <f>I26</f>
        <v>512</v>
      </c>
    </row>
    <row r="28" spans="1:9" ht="15.95" customHeight="1" x14ac:dyDescent="0.25">
      <c r="A28" s="60"/>
      <c r="B28" s="67" t="s">
        <v>40</v>
      </c>
      <c r="C28" s="68" t="s">
        <v>41</v>
      </c>
      <c r="D28" s="62">
        <v>39424</v>
      </c>
      <c r="E28" s="63"/>
      <c r="F28" s="63">
        <v>1.35</v>
      </c>
      <c r="G28" s="63"/>
      <c r="H28" s="63"/>
      <c r="I28" s="96">
        <f>SUM(E29:H29)</f>
        <v>460</v>
      </c>
    </row>
    <row r="29" spans="1:9" ht="15.95" customHeight="1" x14ac:dyDescent="0.25">
      <c r="A29" s="65">
        <f>A28</f>
        <v>0</v>
      </c>
      <c r="B29" s="22" t="s">
        <v>17</v>
      </c>
      <c r="C29" s="21" t="s">
        <v>39</v>
      </c>
      <c r="D29" s="66"/>
      <c r="E29" s="57" t="str">
        <f>IF(ISBLANK(E28),"",INT(20.0479*(17-E28)^1.835))</f>
        <v/>
      </c>
      <c r="F29" s="64">
        <f>IF(ISBLANK(F28),"",INT(1.84523*(F28*100-75)^1.348))</f>
        <v>460</v>
      </c>
      <c r="G29" s="57" t="str">
        <f>IF(ISBLANK(G28),"",INT(56.0211*(G28-1.5)^1.05))</f>
        <v/>
      </c>
      <c r="H29" s="57" t="str">
        <f>IF(ISBLANK(H28),"",INT(0.188807*(H28*100-210)^1.41))</f>
        <v/>
      </c>
      <c r="I29" s="97">
        <f>I28</f>
        <v>460</v>
      </c>
    </row>
    <row r="30" spans="1:9" ht="15.95" customHeight="1" x14ac:dyDescent="0.25">
      <c r="A30" s="60"/>
      <c r="B30" s="67" t="s">
        <v>42</v>
      </c>
      <c r="C30" s="68" t="s">
        <v>43</v>
      </c>
      <c r="D30" s="66">
        <v>38827</v>
      </c>
      <c r="E30" s="63"/>
      <c r="F30" s="63">
        <v>1.26</v>
      </c>
      <c r="G30" s="63"/>
      <c r="H30" s="63"/>
      <c r="I30" s="99">
        <f>SUM(E31:H31)</f>
        <v>369</v>
      </c>
    </row>
    <row r="31" spans="1:9" ht="15.95" customHeight="1" x14ac:dyDescent="0.25">
      <c r="A31" s="65">
        <f>A30</f>
        <v>0</v>
      </c>
      <c r="B31" s="22" t="s">
        <v>17</v>
      </c>
      <c r="C31" s="28" t="s">
        <v>86</v>
      </c>
      <c r="D31" s="66"/>
      <c r="E31" s="57" t="str">
        <f>IF(ISBLANK(E30),"",INT(20.0479*(17-E30)^1.835))</f>
        <v/>
      </c>
      <c r="F31" s="64">
        <f>IF(ISBLANK(F30),"",INT(1.84523*(F30*100-75)^1.348))</f>
        <v>369</v>
      </c>
      <c r="G31" s="57" t="str">
        <f>IF(ISBLANK(G30),"",INT(56.0211*(G30-1.5)^1.05))</f>
        <v/>
      </c>
      <c r="H31" s="57" t="str">
        <f>IF(ISBLANK(H30),"",INT(0.188807*(H30*100-210)^1.41))</f>
        <v/>
      </c>
      <c r="I31" s="100">
        <f>I30</f>
        <v>369</v>
      </c>
    </row>
    <row r="32" spans="1:9" ht="15.95" customHeight="1" x14ac:dyDescent="0.25">
      <c r="A32" s="60"/>
      <c r="B32" s="67" t="s">
        <v>44</v>
      </c>
      <c r="C32" s="68" t="s">
        <v>45</v>
      </c>
      <c r="D32" s="66">
        <v>39262</v>
      </c>
      <c r="E32" s="63"/>
      <c r="F32" s="63"/>
      <c r="G32" s="63"/>
      <c r="H32" s="63">
        <v>4.58</v>
      </c>
      <c r="I32" s="99">
        <f>SUM(E33:H33)</f>
        <v>448</v>
      </c>
    </row>
    <row r="33" spans="1:9" ht="15.95" customHeight="1" x14ac:dyDescent="0.25">
      <c r="A33" s="65">
        <f>A32</f>
        <v>0</v>
      </c>
      <c r="B33" s="22" t="s">
        <v>17</v>
      </c>
      <c r="C33" s="21" t="s">
        <v>79</v>
      </c>
      <c r="D33" s="66"/>
      <c r="E33" s="57" t="str">
        <f>IF(ISBLANK(E32),"",INT(20.0479*(17-E32)^1.835))</f>
        <v/>
      </c>
      <c r="F33" s="57" t="str">
        <f>IF(ISBLANK(F32),"",INT(1.84523*(F32*100-75)^1.348))</f>
        <v/>
      </c>
      <c r="G33" s="57" t="str">
        <f>IF(ISBLANK(G32),"",INT(56.0211*(G32-1.5)^1.05))</f>
        <v/>
      </c>
      <c r="H33" s="64">
        <f>IF(ISBLANK(H32),"",INT(0.188807*(H32*100-210)^1.41))</f>
        <v>448</v>
      </c>
      <c r="I33" s="100">
        <f>I32</f>
        <v>448</v>
      </c>
    </row>
    <row r="34" spans="1:9" ht="15.95" customHeight="1" x14ac:dyDescent="0.25">
      <c r="A34" s="60"/>
      <c r="B34" s="67" t="s">
        <v>46</v>
      </c>
      <c r="C34" s="68" t="s">
        <v>47</v>
      </c>
      <c r="D34" s="66">
        <v>39165</v>
      </c>
      <c r="E34" s="63"/>
      <c r="F34" s="63"/>
      <c r="G34" s="63"/>
      <c r="H34" s="63">
        <v>4.47</v>
      </c>
      <c r="I34" s="99">
        <f>SUM(E35:H35)</f>
        <v>421</v>
      </c>
    </row>
    <row r="35" spans="1:9" ht="15.95" customHeight="1" x14ac:dyDescent="0.25">
      <c r="A35" s="65">
        <f>A34</f>
        <v>0</v>
      </c>
      <c r="B35" s="22" t="s">
        <v>17</v>
      </c>
      <c r="C35" s="21" t="s">
        <v>29</v>
      </c>
      <c r="D35" s="66"/>
      <c r="E35" s="57" t="str">
        <f>IF(ISBLANK(E34),"",INT(20.0479*(17-E34)^1.835))</f>
        <v/>
      </c>
      <c r="F35" s="57" t="str">
        <f>IF(ISBLANK(F34),"",INT(1.84523*(F34*100-75)^1.348))</f>
        <v/>
      </c>
      <c r="G35" s="57" t="str">
        <f>IF(ISBLANK(G34),"",INT(56.0211*(G34-1.5)^1.05))</f>
        <v/>
      </c>
      <c r="H35" s="64">
        <f>IF(ISBLANK(H34),"",INT(0.188807*(H34*100-210)^1.41))</f>
        <v>421</v>
      </c>
      <c r="I35" s="100">
        <f>I34</f>
        <v>421</v>
      </c>
    </row>
    <row r="36" spans="1:9" ht="15.95" customHeight="1" x14ac:dyDescent="0.25">
      <c r="A36" s="60"/>
      <c r="B36" s="67" t="s">
        <v>48</v>
      </c>
      <c r="C36" s="68" t="s">
        <v>49</v>
      </c>
      <c r="D36" s="57" t="s">
        <v>50</v>
      </c>
      <c r="E36" s="63"/>
      <c r="F36" s="63"/>
      <c r="G36" s="63"/>
      <c r="H36" s="63">
        <v>3.81</v>
      </c>
      <c r="I36" s="99">
        <f>SUM(E37:H37)</f>
        <v>265</v>
      </c>
    </row>
    <row r="37" spans="1:9" ht="15.95" customHeight="1" x14ac:dyDescent="0.25">
      <c r="A37" s="65">
        <f>A36</f>
        <v>0</v>
      </c>
      <c r="B37" s="59" t="s">
        <v>17</v>
      </c>
      <c r="C37" s="21" t="s">
        <v>79</v>
      </c>
      <c r="D37" s="66"/>
      <c r="E37" s="57" t="str">
        <f>IF(ISBLANK(E36),"",INT(20.0479*(17-E36)^1.835))</f>
        <v/>
      </c>
      <c r="F37" s="57" t="str">
        <f>IF(ISBLANK(F36),"",INT(1.84523*(F36*100-75)^1.348))</f>
        <v/>
      </c>
      <c r="G37" s="57" t="str">
        <f>IF(ISBLANK(G36),"",INT(56.0211*(G36-1.5)^1.05))</f>
        <v/>
      </c>
      <c r="H37" s="64">
        <f>IF(ISBLANK(H36),"",INT(0.188807*(H36*100-210)^1.41))</f>
        <v>265</v>
      </c>
      <c r="I37" s="65">
        <f>I36</f>
        <v>265</v>
      </c>
    </row>
  </sheetData>
  <pageMargins left="0.55118100000000003" right="0.15748000000000001" top="0.59055100000000005" bottom="0.59055100000000005" header="0.51181100000000002" footer="0.51181100000000002"/>
  <pageSetup scale="95"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/>
  </sheetViews>
  <sheetFormatPr defaultColWidth="9.140625" defaultRowHeight="13.15" customHeight="1" x14ac:dyDescent="0.2"/>
  <cols>
    <col min="1" max="1" width="5" style="7" customWidth="1"/>
    <col min="2" max="2" width="15" style="7" customWidth="1"/>
    <col min="3" max="3" width="24.140625" style="7" customWidth="1"/>
    <col min="4" max="4" width="12.140625" style="7" customWidth="1"/>
    <col min="5" max="8" width="9" style="7" customWidth="1"/>
    <col min="9" max="9" width="10" style="7" customWidth="1"/>
    <col min="10" max="10" width="9.140625" style="7" customWidth="1"/>
    <col min="11" max="16384" width="9.140625" style="7"/>
  </cols>
  <sheetData>
    <row r="1" spans="1:9" ht="14.65" customHeight="1" x14ac:dyDescent="0.25">
      <c r="A1" s="102" t="s">
        <v>0</v>
      </c>
      <c r="B1" s="1"/>
      <c r="C1" s="2"/>
      <c r="D1" s="69"/>
      <c r="E1" s="70"/>
      <c r="F1" s="71"/>
      <c r="G1" s="71"/>
      <c r="H1" s="71"/>
      <c r="I1" s="72"/>
    </row>
    <row r="2" spans="1:9" ht="14.65" customHeight="1" x14ac:dyDescent="0.25">
      <c r="A2" s="8" t="s">
        <v>1</v>
      </c>
      <c r="B2" s="9"/>
      <c r="C2" s="10"/>
      <c r="D2" s="73"/>
      <c r="E2" s="74"/>
      <c r="F2" s="75"/>
      <c r="G2" s="75"/>
      <c r="H2" s="75"/>
      <c r="I2" s="76"/>
    </row>
    <row r="3" spans="1:9" ht="8.85" customHeight="1" x14ac:dyDescent="0.25">
      <c r="A3" s="77"/>
      <c r="B3" s="78"/>
      <c r="C3" s="78"/>
      <c r="D3" s="79"/>
      <c r="E3" s="80"/>
      <c r="F3" s="80"/>
      <c r="G3" s="80"/>
      <c r="H3" s="74"/>
      <c r="I3" s="81"/>
    </row>
    <row r="4" spans="1:9" ht="14.65" customHeight="1" x14ac:dyDescent="0.25">
      <c r="A4" s="82" t="s">
        <v>51</v>
      </c>
      <c r="B4" s="83" t="s">
        <v>82</v>
      </c>
      <c r="C4" s="78"/>
      <c r="D4" s="79"/>
      <c r="E4" s="80"/>
      <c r="F4" s="80"/>
      <c r="G4" s="80"/>
      <c r="H4" s="74"/>
      <c r="I4" s="81"/>
    </row>
    <row r="5" spans="1:9" ht="15.6" customHeight="1" x14ac:dyDescent="0.2">
      <c r="A5" s="84">
        <v>4.0000115740740743</v>
      </c>
      <c r="B5" s="85"/>
      <c r="C5" s="85"/>
      <c r="D5" s="85"/>
      <c r="E5" s="85"/>
      <c r="F5" s="85"/>
      <c r="G5" s="85"/>
      <c r="H5" s="85"/>
      <c r="I5" s="86"/>
    </row>
    <row r="6" spans="1:9" ht="13.7" customHeight="1" x14ac:dyDescent="0.2">
      <c r="A6" s="101" t="s">
        <v>2</v>
      </c>
      <c r="B6" s="90" t="s">
        <v>3</v>
      </c>
      <c r="C6" s="91" t="s">
        <v>4</v>
      </c>
      <c r="D6" s="101" t="s">
        <v>5</v>
      </c>
      <c r="E6" s="101" t="s">
        <v>6</v>
      </c>
      <c r="F6" s="101" t="s">
        <v>7</v>
      </c>
      <c r="G6" s="101" t="s">
        <v>8</v>
      </c>
      <c r="H6" s="101" t="s">
        <v>9</v>
      </c>
      <c r="I6" s="101" t="s">
        <v>10</v>
      </c>
    </row>
    <row r="7" spans="1:9" ht="15.95" customHeight="1" x14ac:dyDescent="0.2">
      <c r="A7" s="23"/>
      <c r="B7" s="22" t="s">
        <v>11</v>
      </c>
      <c r="C7" s="21" t="s">
        <v>12</v>
      </c>
      <c r="D7" s="23"/>
      <c r="E7" s="20" t="s">
        <v>52</v>
      </c>
      <c r="F7" s="23"/>
      <c r="G7" s="20" t="s">
        <v>53</v>
      </c>
      <c r="H7" s="87"/>
      <c r="I7" s="23"/>
    </row>
    <row r="8" spans="1:9" ht="15.6" customHeight="1" x14ac:dyDescent="0.2">
      <c r="A8" s="24">
        <v>1</v>
      </c>
      <c r="B8" s="90" t="s">
        <v>54</v>
      </c>
      <c r="C8" s="91" t="s">
        <v>55</v>
      </c>
      <c r="D8" s="31">
        <v>39429</v>
      </c>
      <c r="E8" s="25">
        <v>9.4600000000000009</v>
      </c>
      <c r="F8" s="25">
        <v>1.56</v>
      </c>
      <c r="G8" s="34">
        <v>8.43</v>
      </c>
      <c r="H8" s="25">
        <v>5.0599999999999996</v>
      </c>
      <c r="I8" s="92">
        <f>SUM(E9:H9)</f>
        <v>1868</v>
      </c>
    </row>
    <row r="9" spans="1:9" ht="15.6" customHeight="1" x14ac:dyDescent="0.2">
      <c r="A9" s="27">
        <f>A8</f>
        <v>1</v>
      </c>
      <c r="B9" s="22" t="s">
        <v>17</v>
      </c>
      <c r="C9" s="28" t="s">
        <v>86</v>
      </c>
      <c r="D9" s="88"/>
      <c r="E9" s="30">
        <f>IF(ISBLANK(E8),"",TRUNC(20.5173*(15.5-E8)^1.92))</f>
        <v>648</v>
      </c>
      <c r="F9" s="30">
        <f>IF(ISBLANK(F8),"",TRUNC(0.8465*(F8*100-75)^1.42))</f>
        <v>434</v>
      </c>
      <c r="G9" s="30">
        <f>IF(ISBLANK(G8),"",TRUNC(51.39*(G8-1.5)^1.05))</f>
        <v>392</v>
      </c>
      <c r="H9" s="30">
        <f>IF(ISBLANK(H8),"",TRUNC(0.14354*(H8*100-220)^1.4))</f>
        <v>394</v>
      </c>
      <c r="I9" s="93">
        <f>I8</f>
        <v>1868</v>
      </c>
    </row>
    <row r="10" spans="1:9" ht="15.6" customHeight="1" x14ac:dyDescent="0.2">
      <c r="A10" s="24">
        <v>2</v>
      </c>
      <c r="B10" s="90" t="s">
        <v>56</v>
      </c>
      <c r="C10" s="91" t="s">
        <v>57</v>
      </c>
      <c r="D10" s="31">
        <v>39143</v>
      </c>
      <c r="E10" s="25">
        <v>9.32</v>
      </c>
      <c r="F10" s="25">
        <v>1.5</v>
      </c>
      <c r="G10" s="25">
        <v>9.4</v>
      </c>
      <c r="H10" s="25">
        <v>4.78</v>
      </c>
      <c r="I10" s="92">
        <f>SUM(E11:H11)</f>
        <v>1857</v>
      </c>
    </row>
    <row r="11" spans="1:9" ht="15.6" customHeight="1" x14ac:dyDescent="0.2">
      <c r="A11" s="27">
        <f>A10</f>
        <v>2</v>
      </c>
      <c r="B11" s="22" t="s">
        <v>17</v>
      </c>
      <c r="C11" s="28" t="s">
        <v>86</v>
      </c>
      <c r="D11" s="88"/>
      <c r="E11" s="30">
        <f>IF(ISBLANK(E10),"",TRUNC(20.5173*(15.5-E10)^1.92))</f>
        <v>677</v>
      </c>
      <c r="F11" s="30">
        <f>IF(ISBLANK(F10),"",TRUNC(0.8465*(F10*100-75)^1.42))</f>
        <v>389</v>
      </c>
      <c r="G11" s="30">
        <f>IF(ISBLANK(G10),"",TRUNC(51.39*(G10-1.5)^1.05))</f>
        <v>450</v>
      </c>
      <c r="H11" s="30">
        <f>IF(ISBLANK(H10),"",TRUNC(0.14354*(H10*100-220)^1.4))</f>
        <v>341</v>
      </c>
      <c r="I11" s="93">
        <f>I10</f>
        <v>1857</v>
      </c>
    </row>
    <row r="12" spans="1:9" ht="15.6" customHeight="1" x14ac:dyDescent="0.2">
      <c r="A12" s="24">
        <v>3</v>
      </c>
      <c r="B12" s="90" t="s">
        <v>56</v>
      </c>
      <c r="C12" s="91" t="s">
        <v>58</v>
      </c>
      <c r="D12" s="31">
        <v>38990</v>
      </c>
      <c r="E12" s="25">
        <v>10.64</v>
      </c>
      <c r="F12" s="25">
        <v>1.5</v>
      </c>
      <c r="G12" s="25">
        <v>10.199999999999999</v>
      </c>
      <c r="H12" s="25">
        <v>4.51</v>
      </c>
      <c r="I12" s="92">
        <f>SUM(E13:H13)</f>
        <v>1606</v>
      </c>
    </row>
    <row r="13" spans="1:9" ht="15.6" customHeight="1" x14ac:dyDescent="0.2">
      <c r="A13" s="27">
        <f>A12</f>
        <v>3</v>
      </c>
      <c r="B13" s="22" t="s">
        <v>17</v>
      </c>
      <c r="C13" s="28" t="s">
        <v>59</v>
      </c>
      <c r="D13" s="88"/>
      <c r="E13" s="30">
        <f>IF(ISBLANK(E12),"",TRUNC(20.5173*(15.5-E12)^1.92))</f>
        <v>427</v>
      </c>
      <c r="F13" s="30">
        <f>IF(ISBLANK(F12),"",TRUNC(0.8465*(F12*100-75)^1.42))</f>
        <v>389</v>
      </c>
      <c r="G13" s="30">
        <f>IF(ISBLANK(G12),"",TRUNC(51.39*(G12-1.5)^1.05))</f>
        <v>498</v>
      </c>
      <c r="H13" s="30">
        <f>IF(ISBLANK(H12),"",TRUNC(0.14354*(H12*100-220)^1.4))</f>
        <v>292</v>
      </c>
      <c r="I13" s="93">
        <f>I12</f>
        <v>1606</v>
      </c>
    </row>
    <row r="14" spans="1:9" ht="15.6" customHeight="1" x14ac:dyDescent="0.2">
      <c r="A14" s="24">
        <v>4</v>
      </c>
      <c r="B14" s="90" t="s">
        <v>60</v>
      </c>
      <c r="C14" s="91" t="s">
        <v>61</v>
      </c>
      <c r="D14" s="31">
        <v>39212</v>
      </c>
      <c r="E14" s="25">
        <v>11.99</v>
      </c>
      <c r="F14" s="25">
        <v>1.44</v>
      </c>
      <c r="G14" s="25">
        <v>11.57</v>
      </c>
      <c r="H14" s="25">
        <v>4.12</v>
      </c>
      <c r="I14" s="92">
        <f>SUM(E15:H15)</f>
        <v>1378</v>
      </c>
    </row>
    <row r="15" spans="1:9" ht="15.6" customHeight="1" x14ac:dyDescent="0.2">
      <c r="A15" s="27">
        <f>A14</f>
        <v>4</v>
      </c>
      <c r="B15" s="22" t="s">
        <v>17</v>
      </c>
      <c r="C15" s="28" t="s">
        <v>86</v>
      </c>
      <c r="D15" s="88"/>
      <c r="E15" s="30">
        <f>IF(ISBLANK(E14),"",TRUNC(20.5173*(15.5-E14)^1.92))</f>
        <v>228</v>
      </c>
      <c r="F15" s="30">
        <f>IF(ISBLANK(F14),"",TRUNC(0.8465*(F14*100-75)^1.42))</f>
        <v>345</v>
      </c>
      <c r="G15" s="30">
        <f>IF(ISBLANK(G14),"",TRUNC(51.39*(G14-1.5)^1.05))</f>
        <v>580</v>
      </c>
      <c r="H15" s="30">
        <f>IF(ISBLANK(H14),"",TRUNC(0.14354*(H14*100-220)^1.4))</f>
        <v>225</v>
      </c>
      <c r="I15" s="93">
        <f>I14</f>
        <v>1378</v>
      </c>
    </row>
    <row r="16" spans="1:9" ht="15.6" customHeight="1" x14ac:dyDescent="0.2">
      <c r="A16" s="24">
        <v>5</v>
      </c>
      <c r="B16" s="90" t="s">
        <v>62</v>
      </c>
      <c r="C16" s="91" t="s">
        <v>63</v>
      </c>
      <c r="D16" s="31">
        <v>39524</v>
      </c>
      <c r="E16" s="25">
        <v>10.82</v>
      </c>
      <c r="F16" s="25">
        <v>1.47</v>
      </c>
      <c r="G16" s="25">
        <v>6.8</v>
      </c>
      <c r="H16" s="25">
        <v>4.43</v>
      </c>
      <c r="I16" s="92">
        <f>SUM(E17:H17)</f>
        <v>1338</v>
      </c>
    </row>
    <row r="17" spans="1:9" ht="15.6" customHeight="1" x14ac:dyDescent="0.2">
      <c r="A17" s="27">
        <f>A16</f>
        <v>5</v>
      </c>
      <c r="B17" s="22" t="s">
        <v>17</v>
      </c>
      <c r="C17" s="28" t="s">
        <v>22</v>
      </c>
      <c r="D17" s="88"/>
      <c r="E17" s="30">
        <f>IF(ISBLANK(E16),"",TRUNC(20.5173*(15.5-E16)^1.92))</f>
        <v>397</v>
      </c>
      <c r="F17" s="30">
        <f>IF(ISBLANK(F16),"",TRUNC(0.8465*(F16*100-75)^1.42))</f>
        <v>367</v>
      </c>
      <c r="G17" s="30">
        <f>IF(ISBLANK(G16),"",TRUNC(51.39*(G16-1.5)^1.05))</f>
        <v>296</v>
      </c>
      <c r="H17" s="30">
        <f>IF(ISBLANK(H16),"",TRUNC(0.14354*(H16*100-220)^1.4))</f>
        <v>278</v>
      </c>
      <c r="I17" s="93">
        <f>I16</f>
        <v>1338</v>
      </c>
    </row>
    <row r="18" spans="1:9" ht="15.6" customHeight="1" x14ac:dyDescent="0.2">
      <c r="A18" s="32"/>
      <c r="B18" s="90" t="s">
        <v>64</v>
      </c>
      <c r="C18" s="91" t="s">
        <v>87</v>
      </c>
      <c r="D18" s="31">
        <v>38769</v>
      </c>
      <c r="E18" s="25"/>
      <c r="F18" s="25"/>
      <c r="G18" s="25"/>
      <c r="H18" s="25">
        <v>4.47</v>
      </c>
      <c r="I18" s="94">
        <f>SUM(E19:H19)</f>
        <v>285</v>
      </c>
    </row>
    <row r="19" spans="1:9" ht="15.6" customHeight="1" x14ac:dyDescent="0.2">
      <c r="A19" s="27">
        <f>A18</f>
        <v>0</v>
      </c>
      <c r="B19" s="22" t="s">
        <v>17</v>
      </c>
      <c r="C19" s="28" t="s">
        <v>88</v>
      </c>
      <c r="D19" s="88"/>
      <c r="E19" s="33" t="str">
        <f>IF(ISBLANK(E18),"",TRUNC(20.5173*(15.5-E18)^1.92))</f>
        <v/>
      </c>
      <c r="F19" s="33" t="str">
        <f>IF(ISBLANK(F18),"",TRUNC(0.8465*(F18*100-75)^1.42))</f>
        <v/>
      </c>
      <c r="G19" s="33" t="str">
        <f>IF(ISBLANK(G18),"",TRUNC(51.39*(G18-1.5)^1.05))</f>
        <v/>
      </c>
      <c r="H19" s="30">
        <f>IF(ISBLANK(H18),"",TRUNC(0.14354*(H18*100-220)^1.4))</f>
        <v>285</v>
      </c>
      <c r="I19" s="95">
        <f>I18</f>
        <v>285</v>
      </c>
    </row>
    <row r="20" spans="1:9" ht="15.6" customHeight="1" x14ac:dyDescent="0.2">
      <c r="A20" s="32"/>
      <c r="B20" s="90" t="s">
        <v>65</v>
      </c>
      <c r="C20" s="91" t="s">
        <v>66</v>
      </c>
      <c r="D20" s="31">
        <v>39183</v>
      </c>
      <c r="E20" s="25"/>
      <c r="F20" s="25"/>
      <c r="G20" s="25"/>
      <c r="H20" s="25">
        <v>4.3099999999999996</v>
      </c>
      <c r="I20" s="92">
        <f>SUM(E21:H21)</f>
        <v>257</v>
      </c>
    </row>
    <row r="21" spans="1:9" ht="15.6" customHeight="1" x14ac:dyDescent="0.2">
      <c r="A21" s="27">
        <f>A20</f>
        <v>0</v>
      </c>
      <c r="B21" s="22" t="s">
        <v>17</v>
      </c>
      <c r="C21" s="28" t="s">
        <v>29</v>
      </c>
      <c r="D21" s="88"/>
      <c r="E21" s="33" t="str">
        <f>IF(ISBLANK(E20),"",TRUNC(20.5173*(15.5-E20)^1.92))</f>
        <v/>
      </c>
      <c r="F21" s="33" t="str">
        <f>IF(ISBLANK(F20),"",TRUNC(0.8465*(F20*100-75)^1.42))</f>
        <v/>
      </c>
      <c r="G21" s="33" t="str">
        <f>IF(ISBLANK(G20),"",TRUNC(51.39*(G20-1.5)^1.05))</f>
        <v/>
      </c>
      <c r="H21" s="30">
        <f>IF(ISBLANK(H20),"",TRUNC(0.14354*(H20*100-220)^1.4))</f>
        <v>257</v>
      </c>
      <c r="I21" s="89">
        <f>I20</f>
        <v>257</v>
      </c>
    </row>
  </sheetData>
  <pageMargins left="0.55118100000000003" right="0.15748000000000001" top="0.98425200000000002" bottom="0.98425200000000002" header="0.51181100000000002" footer="0.51181100000000002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activeCell="N15" sqref="N15"/>
    </sheetView>
  </sheetViews>
  <sheetFormatPr defaultColWidth="9.140625" defaultRowHeight="13.15" customHeight="1" x14ac:dyDescent="0.2"/>
  <cols>
    <col min="1" max="1" width="4.7109375" style="7" customWidth="1"/>
    <col min="2" max="2" width="14.42578125" style="7" customWidth="1"/>
    <col min="3" max="3" width="24.140625" style="7" customWidth="1"/>
    <col min="4" max="4" width="13.5703125" style="7" customWidth="1"/>
    <col min="5" max="8" width="9" style="7" customWidth="1"/>
    <col min="9" max="9" width="10" style="7" customWidth="1"/>
    <col min="10" max="10" width="9.140625" style="7" customWidth="1"/>
    <col min="11" max="16384" width="9.140625" style="7"/>
  </cols>
  <sheetData>
    <row r="1" spans="1:9" ht="16.899999999999999" customHeight="1" x14ac:dyDescent="0.2">
      <c r="A1" s="102" t="s">
        <v>0</v>
      </c>
      <c r="B1" s="1"/>
      <c r="C1" s="2"/>
      <c r="D1" s="3"/>
      <c r="E1" s="4"/>
      <c r="F1" s="5"/>
      <c r="G1" s="5"/>
      <c r="H1" s="5"/>
      <c r="I1" s="6"/>
    </row>
    <row r="2" spans="1:9" ht="15" customHeight="1" x14ac:dyDescent="0.2">
      <c r="A2" s="8" t="s">
        <v>1</v>
      </c>
      <c r="B2" s="9"/>
      <c r="C2" s="10"/>
      <c r="D2" s="11"/>
      <c r="E2" s="12"/>
      <c r="F2" s="13"/>
      <c r="G2" s="13"/>
      <c r="H2" s="13"/>
      <c r="I2" s="14"/>
    </row>
    <row r="3" spans="1:9" ht="8.1" customHeight="1" x14ac:dyDescent="0.2">
      <c r="A3" s="15"/>
      <c r="B3" s="9"/>
      <c r="C3" s="9"/>
      <c r="D3" s="9"/>
      <c r="E3" s="12"/>
      <c r="F3" s="12"/>
      <c r="G3" s="16"/>
      <c r="H3" s="16"/>
      <c r="I3" s="17"/>
    </row>
    <row r="4" spans="1:9" ht="15" customHeight="1" x14ac:dyDescent="0.2">
      <c r="A4" s="15"/>
      <c r="B4" s="18" t="s">
        <v>83</v>
      </c>
      <c r="C4" s="19"/>
      <c r="D4" s="9"/>
      <c r="E4" s="12"/>
      <c r="F4" s="12"/>
      <c r="G4" s="16"/>
      <c r="H4" s="16"/>
      <c r="I4" s="17"/>
    </row>
    <row r="5" spans="1:9" ht="9.6" customHeight="1" x14ac:dyDescent="0.2">
      <c r="A5" s="84">
        <v>4.0000115740740743</v>
      </c>
      <c r="B5" s="85"/>
      <c r="C5" s="85"/>
      <c r="D5" s="85"/>
      <c r="E5" s="85"/>
      <c r="F5" s="85"/>
      <c r="G5" s="85"/>
      <c r="H5" s="85"/>
      <c r="I5" s="86"/>
    </row>
    <row r="6" spans="1:9" ht="15.95" customHeight="1" x14ac:dyDescent="0.2">
      <c r="A6" s="101" t="s">
        <v>2</v>
      </c>
      <c r="B6" s="90" t="s">
        <v>3</v>
      </c>
      <c r="C6" s="91" t="s">
        <v>4</v>
      </c>
      <c r="D6" s="101" t="s">
        <v>5</v>
      </c>
      <c r="E6" s="101" t="s">
        <v>6</v>
      </c>
      <c r="F6" s="101" t="s">
        <v>7</v>
      </c>
      <c r="G6" s="101" t="s">
        <v>8</v>
      </c>
      <c r="H6" s="101" t="s">
        <v>9</v>
      </c>
      <c r="I6" s="101" t="s">
        <v>10</v>
      </c>
    </row>
    <row r="7" spans="1:9" ht="15.95" customHeight="1" x14ac:dyDescent="0.2">
      <c r="A7" s="23"/>
      <c r="B7" s="22" t="s">
        <v>11</v>
      </c>
      <c r="C7" s="21" t="s">
        <v>12</v>
      </c>
      <c r="D7" s="23"/>
      <c r="E7" s="20" t="s">
        <v>67</v>
      </c>
      <c r="F7" s="23"/>
      <c r="G7" s="20" t="s">
        <v>14</v>
      </c>
      <c r="H7" s="23"/>
      <c r="I7" s="23"/>
    </row>
    <row r="8" spans="1:9" ht="15.95" customHeight="1" x14ac:dyDescent="0.2">
      <c r="A8" s="24">
        <v>1</v>
      </c>
      <c r="B8" s="90" t="s">
        <v>68</v>
      </c>
      <c r="C8" s="91" t="s">
        <v>69</v>
      </c>
      <c r="D8" s="31">
        <v>38227</v>
      </c>
      <c r="E8" s="25">
        <v>10.31</v>
      </c>
      <c r="F8" s="25">
        <v>1.44</v>
      </c>
      <c r="G8" s="25">
        <v>7.22</v>
      </c>
      <c r="H8" s="25">
        <v>4.59</v>
      </c>
      <c r="I8" s="26">
        <f>SUM(E9:H9)</f>
        <v>2010</v>
      </c>
    </row>
    <row r="9" spans="1:9" ht="15.95" customHeight="1" x14ac:dyDescent="0.2">
      <c r="A9" s="27">
        <f>A8</f>
        <v>1</v>
      </c>
      <c r="B9" s="22" t="s">
        <v>17</v>
      </c>
      <c r="C9" s="28" t="s">
        <v>86</v>
      </c>
      <c r="D9" s="29"/>
      <c r="E9" s="30">
        <f>IF(ISBLANK(E8),"",INT(20.0479*(17-E8)^1.835))</f>
        <v>655</v>
      </c>
      <c r="F9" s="30">
        <f>IF(ISBLANK(F8),"",INT(1.84523*(F8*100-75)^1.348))</f>
        <v>555</v>
      </c>
      <c r="G9" s="30">
        <f>IF(ISBLANK(G8),"",INT(56.0211*(G8-1.5)^1.05))</f>
        <v>349</v>
      </c>
      <c r="H9" s="30">
        <f>IF(ISBLANK(H8),"",INT(0.188807*(H8*100-210)^1.41))</f>
        <v>451</v>
      </c>
      <c r="I9" s="89">
        <f>I8</f>
        <v>2010</v>
      </c>
    </row>
  </sheetData>
  <pageMargins left="0.35433100000000001" right="0.15748000000000001" top="0.98425200000000002" bottom="0.98425200000000002" header="0.51181100000000002" footer="0.51181100000000002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workbookViewId="0"/>
  </sheetViews>
  <sheetFormatPr defaultColWidth="16.28515625" defaultRowHeight="13.5" customHeight="1" x14ac:dyDescent="0.2"/>
  <cols>
    <col min="1" max="1" width="4.7109375" style="7" customWidth="1"/>
    <col min="2" max="2" width="16.28515625" style="7" customWidth="1"/>
    <col min="3" max="3" width="23.5703125" style="7" customWidth="1"/>
    <col min="4" max="4" width="14.5703125" style="7" customWidth="1"/>
    <col min="5" max="8" width="9.140625" style="7" customWidth="1"/>
    <col min="9" max="9" width="10.140625" style="7" customWidth="1"/>
    <col min="10" max="10" width="16.28515625" style="7" customWidth="1"/>
    <col min="11" max="16384" width="16.28515625" style="7"/>
  </cols>
  <sheetData>
    <row r="1" spans="1:9" ht="15" customHeight="1" x14ac:dyDescent="0.2">
      <c r="A1" s="102" t="s">
        <v>0</v>
      </c>
      <c r="B1" s="1"/>
      <c r="C1" s="2"/>
      <c r="D1" s="3"/>
      <c r="E1" s="4"/>
      <c r="F1" s="5"/>
      <c r="G1" s="5"/>
      <c r="H1" s="5"/>
      <c r="I1" s="6"/>
    </row>
    <row r="2" spans="1:9" ht="15" customHeight="1" x14ac:dyDescent="0.2">
      <c r="A2" s="8" t="s">
        <v>1</v>
      </c>
      <c r="B2" s="9"/>
      <c r="C2" s="10"/>
      <c r="D2" s="11"/>
      <c r="E2" s="12"/>
      <c r="F2" s="13"/>
      <c r="G2" s="13"/>
      <c r="H2" s="13"/>
      <c r="I2" s="14"/>
    </row>
    <row r="3" spans="1:9" ht="8.1" customHeight="1" x14ac:dyDescent="0.2">
      <c r="A3" s="15"/>
      <c r="B3" s="9"/>
      <c r="C3" s="9"/>
      <c r="D3" s="10"/>
      <c r="E3" s="16"/>
      <c r="F3" s="16"/>
      <c r="G3" s="16"/>
      <c r="H3" s="12"/>
      <c r="I3" s="17"/>
    </row>
    <row r="4" spans="1:9" ht="15" customHeight="1" x14ac:dyDescent="0.2">
      <c r="A4" s="8" t="s">
        <v>51</v>
      </c>
      <c r="B4" s="18" t="s">
        <v>85</v>
      </c>
      <c r="C4" s="9"/>
      <c r="D4" s="10"/>
      <c r="E4" s="16"/>
      <c r="F4" s="16"/>
      <c r="G4" s="16"/>
      <c r="H4" s="12"/>
      <c r="I4" s="17"/>
    </row>
    <row r="5" spans="1:9" ht="9.75" customHeight="1" x14ac:dyDescent="0.2">
      <c r="A5" s="84">
        <v>4.0000115740740743</v>
      </c>
      <c r="B5" s="85"/>
      <c r="C5" s="85"/>
      <c r="D5" s="85"/>
      <c r="E5" s="85"/>
      <c r="F5" s="85"/>
      <c r="G5" s="85"/>
      <c r="H5" s="85"/>
      <c r="I5" s="86"/>
    </row>
    <row r="6" spans="1:9" ht="14.1" customHeight="1" x14ac:dyDescent="0.2">
      <c r="A6" s="101" t="s">
        <v>2</v>
      </c>
      <c r="B6" s="90" t="s">
        <v>3</v>
      </c>
      <c r="C6" s="91" t="s">
        <v>4</v>
      </c>
      <c r="D6" s="101" t="s">
        <v>5</v>
      </c>
      <c r="E6" s="101" t="s">
        <v>6</v>
      </c>
      <c r="F6" s="101" t="s">
        <v>7</v>
      </c>
      <c r="G6" s="101" t="s">
        <v>8</v>
      </c>
      <c r="H6" s="101" t="s">
        <v>9</v>
      </c>
      <c r="I6" s="101" t="s">
        <v>10</v>
      </c>
    </row>
    <row r="7" spans="1:9" ht="15.95" customHeight="1" x14ac:dyDescent="0.2">
      <c r="A7" s="23"/>
      <c r="B7" s="22" t="s">
        <v>11</v>
      </c>
      <c r="C7" s="21" t="s">
        <v>12</v>
      </c>
      <c r="D7" s="23"/>
      <c r="E7" s="20" t="s">
        <v>70</v>
      </c>
      <c r="F7" s="23"/>
      <c r="G7" s="20" t="s">
        <v>71</v>
      </c>
      <c r="H7" s="87"/>
      <c r="I7" s="23"/>
    </row>
    <row r="8" spans="1:9" ht="15.95" customHeight="1" x14ac:dyDescent="0.2">
      <c r="A8" s="24">
        <v>1</v>
      </c>
      <c r="B8" s="90" t="s">
        <v>72</v>
      </c>
      <c r="C8" s="91" t="s">
        <v>89</v>
      </c>
      <c r="D8" s="31">
        <v>38299</v>
      </c>
      <c r="E8" s="25">
        <v>9.02</v>
      </c>
      <c r="F8" s="25">
        <v>1.71</v>
      </c>
      <c r="G8" s="34">
        <v>12.98</v>
      </c>
      <c r="H8" s="25">
        <v>5.37</v>
      </c>
      <c r="I8" s="92">
        <f>SUM(E9:H9)</f>
        <v>2414</v>
      </c>
    </row>
    <row r="9" spans="1:9" ht="15.95" customHeight="1" x14ac:dyDescent="0.2">
      <c r="A9" s="27">
        <f>A8</f>
        <v>1</v>
      </c>
      <c r="B9" s="22" t="s">
        <v>17</v>
      </c>
      <c r="C9" s="28" t="s">
        <v>73</v>
      </c>
      <c r="D9" s="88"/>
      <c r="E9" s="30">
        <f>IF(ISBLANK(E8),"",TRUNC(20.5173*(15.5-E8)^1.92))</f>
        <v>741</v>
      </c>
      <c r="F9" s="30">
        <f>IF(ISBLANK(F8),"",TRUNC(0.8465*(F8*100-75)^1.42))</f>
        <v>552</v>
      </c>
      <c r="G9" s="30">
        <f>IF(ISBLANK(G8),"",TRUNC(51.39*(G8-1.5)^1.05))</f>
        <v>666</v>
      </c>
      <c r="H9" s="30">
        <f>IF(ISBLANK(H8),"",TRUNC(0.14354*(H8*100-220)^1.4))</f>
        <v>455</v>
      </c>
      <c r="I9" s="93">
        <f>I8</f>
        <v>2414</v>
      </c>
    </row>
    <row r="10" spans="1:9" ht="15.95" customHeight="1" x14ac:dyDescent="0.2">
      <c r="A10" s="24">
        <v>2</v>
      </c>
      <c r="B10" s="90" t="s">
        <v>74</v>
      </c>
      <c r="C10" s="91" t="s">
        <v>75</v>
      </c>
      <c r="D10" s="31">
        <v>38526</v>
      </c>
      <c r="E10" s="25">
        <v>10.3</v>
      </c>
      <c r="F10" s="25">
        <v>1.5</v>
      </c>
      <c r="G10" s="25">
        <v>13.77</v>
      </c>
      <c r="H10" s="25">
        <v>4.92</v>
      </c>
      <c r="I10" s="92">
        <f>SUM(E11:H11)</f>
        <v>1956</v>
      </c>
    </row>
    <row r="11" spans="1:9" ht="15.95" customHeight="1" x14ac:dyDescent="0.2">
      <c r="A11" s="27">
        <f>A10</f>
        <v>2</v>
      </c>
      <c r="B11" s="22" t="s">
        <v>17</v>
      </c>
      <c r="C11" s="28" t="s">
        <v>36</v>
      </c>
      <c r="D11" s="88"/>
      <c r="E11" s="30">
        <f>IF(ISBLANK(E10),"",TRUNC(20.5173*(15.5-E10)^1.92))</f>
        <v>486</v>
      </c>
      <c r="F11" s="30">
        <f>IF(ISBLANK(F10),"",TRUNC(0.8465*(F10*100-75)^1.42))</f>
        <v>389</v>
      </c>
      <c r="G11" s="30">
        <f>IF(ISBLANK(G10),"",TRUNC(51.39*(G10-1.5)^1.05))</f>
        <v>714</v>
      </c>
      <c r="H11" s="30">
        <f>IF(ISBLANK(H10),"",TRUNC(0.14354*(H10*100-220)^1.4))</f>
        <v>367</v>
      </c>
      <c r="I11" s="93">
        <f>I10</f>
        <v>1956</v>
      </c>
    </row>
    <row r="12" spans="1:9" ht="15.95" customHeight="1" x14ac:dyDescent="0.2">
      <c r="A12" s="24">
        <v>3</v>
      </c>
      <c r="B12" s="90" t="s">
        <v>76</v>
      </c>
      <c r="C12" s="91" t="s">
        <v>84</v>
      </c>
      <c r="D12" s="31">
        <v>38648</v>
      </c>
      <c r="E12" s="25">
        <v>9.3699999999999992</v>
      </c>
      <c r="F12" s="25">
        <v>1.56</v>
      </c>
      <c r="G12" s="25">
        <v>8.8000000000000007</v>
      </c>
      <c r="H12" s="25">
        <v>5.27</v>
      </c>
      <c r="I12" s="92">
        <f>SUM(E13:H13)</f>
        <v>1949</v>
      </c>
    </row>
    <row r="13" spans="1:9" ht="15.95" customHeight="1" x14ac:dyDescent="0.2">
      <c r="A13" s="27">
        <f>A12</f>
        <v>3</v>
      </c>
      <c r="B13" s="22" t="s">
        <v>17</v>
      </c>
      <c r="C13" s="28" t="s">
        <v>86</v>
      </c>
      <c r="D13" s="88"/>
      <c r="E13" s="30">
        <f>IF(ISBLANK(E12),"",TRUNC(20.5173*(15.5-E12)^1.92))</f>
        <v>666</v>
      </c>
      <c r="F13" s="30">
        <f>IF(ISBLANK(F12),"",TRUNC(0.8465*(F12*100-75)^1.42))</f>
        <v>434</v>
      </c>
      <c r="G13" s="30">
        <f>IF(ISBLANK(G12),"",TRUNC(51.39*(G12-1.5)^1.05))</f>
        <v>414</v>
      </c>
      <c r="H13" s="30">
        <f>IF(ISBLANK(H12),"",TRUNC(0.14354*(H12*100-220)^1.4))</f>
        <v>435</v>
      </c>
      <c r="I13" s="93">
        <f>I12</f>
        <v>1949</v>
      </c>
    </row>
    <row r="14" spans="1:9" ht="15.95" customHeight="1" x14ac:dyDescent="0.2">
      <c r="A14" s="24">
        <v>4</v>
      </c>
      <c r="B14" s="90" t="s">
        <v>77</v>
      </c>
      <c r="C14" s="91" t="s">
        <v>78</v>
      </c>
      <c r="D14" s="31">
        <v>38161</v>
      </c>
      <c r="E14" s="25">
        <v>9.3699999999999992</v>
      </c>
      <c r="F14" s="25">
        <v>1.68</v>
      </c>
      <c r="G14" s="25">
        <v>7.57</v>
      </c>
      <c r="H14" s="25">
        <v>5.14</v>
      </c>
      <c r="I14" s="92">
        <f>SUM(E15:H15)</f>
        <v>1944</v>
      </c>
    </row>
    <row r="15" spans="1:9" ht="15.95" customHeight="1" x14ac:dyDescent="0.2">
      <c r="A15" s="27">
        <f>A14</f>
        <v>4</v>
      </c>
      <c r="B15" s="22" t="s">
        <v>17</v>
      </c>
      <c r="C15" s="28" t="s">
        <v>86</v>
      </c>
      <c r="D15" s="88"/>
      <c r="E15" s="30">
        <f>IF(ISBLANK(E14),"",TRUNC(20.5173*(15.5-E14)^1.92))</f>
        <v>666</v>
      </c>
      <c r="F15" s="30">
        <f>IF(ISBLANK(F14),"",TRUNC(0.8465*(F14*100-75)^1.42))</f>
        <v>528</v>
      </c>
      <c r="G15" s="30">
        <f>IF(ISBLANK(G14),"",TRUNC(51.39*(G14-1.5)^1.05))</f>
        <v>341</v>
      </c>
      <c r="H15" s="30">
        <f>IF(ISBLANK(H14),"",TRUNC(0.14354*(H14*100-220)^1.4))</f>
        <v>409</v>
      </c>
      <c r="I15" s="89">
        <f>I14</f>
        <v>1944</v>
      </c>
    </row>
  </sheetData>
  <pageMargins left="1" right="1" top="1" bottom="1" header="0.25" footer="0.2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4-kovė MJč</vt:lpstr>
      <vt:lpstr>4-kovė VJč</vt:lpstr>
      <vt:lpstr>4-kovė MJ</vt:lpstr>
      <vt:lpstr>4-kovė VJ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KLAM</dc:creator>
  <cp:lastModifiedBy>Jurgita</cp:lastModifiedBy>
  <dcterms:created xsi:type="dcterms:W3CDTF">2021-11-12T09:03:58Z</dcterms:created>
  <dcterms:modified xsi:type="dcterms:W3CDTF">2021-11-12T12:20:51Z</dcterms:modified>
</cp:coreProperties>
</file>